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ustomProperty6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lerk\Documents\Cumnor Parish\Finance\Accts Year 2024-2025\"/>
    </mc:Choice>
  </mc:AlternateContent>
  <xr:revisionPtr revIDLastSave="0" documentId="8_{B50E89D5-B033-4D03-BBDE-46C56C10269B}" xr6:coauthVersionLast="47" xr6:coauthVersionMax="47" xr10:uidLastSave="{00000000-0000-0000-0000-000000000000}"/>
  <bookViews>
    <workbookView xWindow="20655" yWindow="2100" windowWidth="14400" windowHeight="17850" xr2:uid="{00000000-000D-0000-FFFF-FFFF00000000}"/>
  </bookViews>
  <sheets>
    <sheet name="Index" sheetId="1" r:id="rId1"/>
    <sheet name="Inc + Exp" sheetId="2" r:id="rId2"/>
    <sheet name="Bal Sh" sheetId="3" r:id="rId3"/>
    <sheet name="Notes" sheetId="4" r:id="rId4"/>
    <sheet name="Summ In + Exp" sheetId="5" r:id="rId5"/>
    <sheet name="Supp WPs" sheetId="6" r:id="rId6"/>
  </sheets>
  <definedNames>
    <definedName name="_xlnm.Print_Titles" localSheetId="4">'Summ In + Exp'!$1:$3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7" i="4" l="1"/>
  <c r="C140" i="4"/>
  <c r="C93" i="4"/>
  <c r="D60" i="4"/>
  <c r="E150" i="4"/>
  <c r="E8" i="3"/>
  <c r="C105" i="4"/>
  <c r="C107" i="4"/>
  <c r="E12" i="3" s="1"/>
  <c r="F59" i="5"/>
  <c r="F40" i="5" s="1"/>
  <c r="E26" i="2"/>
  <c r="E25" i="2"/>
  <c r="E23" i="2"/>
  <c r="E21" i="2"/>
  <c r="E20" i="2"/>
  <c r="E19" i="2"/>
  <c r="E18" i="2"/>
  <c r="E17" i="2"/>
  <c r="C7" i="6"/>
  <c r="C59" i="5"/>
  <c r="F8" i="5"/>
  <c r="E15" i="6"/>
  <c r="E26" i="6" s="1"/>
  <c r="K7" i="2"/>
  <c r="K14" i="2" s="1"/>
  <c r="H9" i="3"/>
  <c r="I14" i="3" s="1"/>
  <c r="I16" i="3" s="1"/>
  <c r="C120" i="4"/>
  <c r="C145" i="4"/>
  <c r="G46" i="2"/>
  <c r="K46" i="2"/>
  <c r="C60" i="4"/>
  <c r="E122" i="6"/>
  <c r="E108" i="6"/>
  <c r="E94" i="6"/>
  <c r="E86" i="6"/>
  <c r="E34" i="6"/>
  <c r="A59" i="5"/>
  <c r="A36" i="5"/>
  <c r="A30" i="5"/>
  <c r="A16" i="5"/>
  <c r="K27" i="2"/>
  <c r="C29" i="4"/>
  <c r="C22" i="4"/>
  <c r="K29" i="2" l="1"/>
  <c r="K33" i="2" s="1"/>
  <c r="K34" i="2" s="1"/>
  <c r="C31" i="4"/>
  <c r="C86" i="6" l="1"/>
  <c r="A42" i="5" l="1"/>
  <c r="F22" i="5" l="1"/>
  <c r="C196" i="4" l="1"/>
  <c r="C126" i="6" s="1"/>
  <c r="F25" i="5" l="1"/>
  <c r="F13" i="5"/>
  <c r="F20" i="3" l="1"/>
  <c r="C26" i="6" l="1"/>
  <c r="C36" i="5" l="1"/>
  <c r="C42" i="5" s="1"/>
  <c r="F33" i="5" s="1"/>
  <c r="F14" i="5" l="1"/>
  <c r="F12" i="5"/>
  <c r="F10" i="5"/>
  <c r="F9" i="5"/>
  <c r="C199" i="4"/>
  <c r="G7" i="2" s="1"/>
  <c r="F11" i="5" s="1"/>
  <c r="E145" i="4"/>
  <c r="C88" i="4"/>
  <c r="E7" i="3" s="1"/>
  <c r="C108" i="6"/>
  <c r="F27" i="5" s="1"/>
  <c r="F24" i="5"/>
  <c r="G27" i="2" l="1"/>
  <c r="E9" i="3"/>
  <c r="C34" i="6"/>
  <c r="G14" i="2"/>
  <c r="C122" i="6"/>
  <c r="E114" i="6"/>
  <c r="C114" i="6"/>
  <c r="C94" i="6"/>
  <c r="F23" i="5" s="1"/>
  <c r="C30" i="5"/>
  <c r="F16" i="5"/>
  <c r="F35" i="5" s="1"/>
  <c r="C16" i="5"/>
  <c r="C124" i="6" l="1"/>
  <c r="C128" i="6" s="1"/>
  <c r="C129" i="6" s="1"/>
  <c r="F14" i="3"/>
  <c r="F16" i="3" s="1"/>
  <c r="G29" i="2"/>
  <c r="G33" i="2" s="1"/>
  <c r="F26" i="5"/>
  <c r="F21" i="5"/>
  <c r="K47" i="2"/>
  <c r="G32" i="2" s="1"/>
  <c r="F30" i="5" l="1"/>
  <c r="F38" i="5" s="1"/>
  <c r="G34" i="2"/>
  <c r="G47" i="2" s="1"/>
  <c r="I19" i="3"/>
  <c r="I22" i="3" s="1"/>
  <c r="F19" i="3" l="1"/>
  <c r="F21" i="3" s="1"/>
  <c r="F22" i="3" s="1"/>
  <c r="C150" i="4"/>
  <c r="F36" i="5"/>
  <c r="F42" i="5" s="1"/>
  <c r="E152" i="4"/>
  <c r="G42" i="5" l="1"/>
  <c r="C15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tc={8807A91E-F4E1-40F2-AB62-8919BF1FCA19}</author>
    <author>tc={2FE8C614-9032-4B5B-9F90-08C920745F56}</author>
  </authors>
  <commentList>
    <comment ref="F55" authorId="0" shapeId="0" xr:uid="{8807A91E-F4E1-40F2-AB62-8919BF1FCA19}">
      <text>
        <t>[Threaded comment]
Your version of Excel allows you to read this threaded comment; however, any edits to it will get removed if the file is opened in a newer version of Excel. Learn more: https://go.microsoft.com/fwlink/?linkid=870924
Comment:
    Adj for £1000 received from general fund</t>
      </text>
    </comment>
    <comment ref="F58" authorId="1" shapeId="0" xr:uid="{2FE8C614-9032-4B5B-9F90-08C920745F56}">
      <text>
        <t>[Threaded comment]
Your version of Excel allows you to read this threaded comment; however, any edits to it will get removed if the file is opened in a newer version of Excel. Learn more: https://go.microsoft.com/fwlink/?linkid=870924
Comment:
    Adj for £1000 received from general fund</t>
      </text>
    </comment>
  </commentList>
</comments>
</file>

<file path=xl/sharedStrings.xml><?xml version="1.0" encoding="utf-8"?>
<sst xmlns="http://schemas.openxmlformats.org/spreadsheetml/2006/main" count="423" uniqueCount="339">
  <si>
    <t>CUMNOR PARISH COUNCIL</t>
  </si>
  <si>
    <t>Income and Expenditure Account</t>
  </si>
  <si>
    <t>Balance Sheet</t>
  </si>
  <si>
    <t>Notes to the Accounts</t>
  </si>
  <si>
    <t>Index</t>
  </si>
  <si>
    <t>Page 2</t>
  </si>
  <si>
    <t>Sumary of Income &amp; Expenditure</t>
  </si>
  <si>
    <t>Sumary of Income &amp; Expenditure - Supporting Working Papers</t>
  </si>
  <si>
    <t>Grants</t>
  </si>
  <si>
    <t>Burial ground income</t>
  </si>
  <si>
    <t>Other sales income</t>
  </si>
  <si>
    <t>Bank deposit interest</t>
  </si>
  <si>
    <t>Environment income</t>
  </si>
  <si>
    <t>Insurance claims</t>
  </si>
  <si>
    <t>£</t>
  </si>
  <si>
    <t>General administration</t>
  </si>
  <si>
    <t>Staff costs</t>
  </si>
  <si>
    <t>Recreation</t>
  </si>
  <si>
    <t>Burial ground</t>
  </si>
  <si>
    <t>Subscriptions</t>
  </si>
  <si>
    <t>Highways</t>
  </si>
  <si>
    <t>Environment</t>
  </si>
  <si>
    <t>INCOME</t>
  </si>
  <si>
    <t>EXPENSES</t>
  </si>
  <si>
    <t>NET SURPLUS for the year</t>
  </si>
  <si>
    <t>SUMMARY OF MOVEMENT IN UNRESTRICTED RESERVES</t>
  </si>
  <si>
    <t>Surplus for the year</t>
  </si>
  <si>
    <t>Burial</t>
  </si>
  <si>
    <t>Fogwell Road Pavilion</t>
  </si>
  <si>
    <t>General fund</t>
  </si>
  <si>
    <t>(add)/less</t>
  </si>
  <si>
    <t>Note</t>
  </si>
  <si>
    <t>CURRENT ASSETS</t>
  </si>
  <si>
    <t>Debtors</t>
  </si>
  <si>
    <t>CURRENT LIABILITIES</t>
  </si>
  <si>
    <t>Trade creditors</t>
  </si>
  <si>
    <t>NET CURRENT ASSETS</t>
  </si>
  <si>
    <t>REPRESTENTED BY:</t>
  </si>
  <si>
    <t>General Fund</t>
  </si>
  <si>
    <t>Earmarked Reserves</t>
  </si>
  <si>
    <t>The above statement fairly represents the financial position of the authority as at</t>
  </si>
  <si>
    <t>Responsible Financial Officer…………………………………………………..</t>
  </si>
  <si>
    <t>Chairman….………………………………………………………………………</t>
  </si>
  <si>
    <t>The Council holds the freehold land at Cumnor Parish Burial Ground.</t>
  </si>
  <si>
    <t>ASSETS</t>
  </si>
  <si>
    <t>Assets are defined as land, buildings, vehicles, plant and equipment with a significant</t>
  </si>
  <si>
    <t>value in relation to the Parish's financial activities.</t>
  </si>
  <si>
    <t>The freehold land at Meadow Close, Farmoor was donated to the Council under a</t>
  </si>
  <si>
    <t>The Council holds the freehold land at The Glebe, Cumnor as a children's playground.</t>
  </si>
  <si>
    <t>The Council holds the freehold land at Closes Field, Cumnor in trust for recreation use.</t>
  </si>
  <si>
    <t>convenant restricting its use to recreation.</t>
  </si>
  <si>
    <t>The Council holds the freehold land at Pinnocks Way, Dean Court as a recreation field</t>
  </si>
  <si>
    <t>and children's playground.</t>
  </si>
  <si>
    <t>Disposals made during the year:</t>
  </si>
  <si>
    <t>Value £</t>
  </si>
  <si>
    <t>The Closes Sports Pavilion</t>
  </si>
  <si>
    <t>Fogwell Road Sports Pavilion</t>
  </si>
  <si>
    <t>Fogwell Road Sports Pavilion - contents</t>
  </si>
  <si>
    <t>23 Noticeboards</t>
  </si>
  <si>
    <t>3 grit bins</t>
  </si>
  <si>
    <t>Signpost - Denmans Lane</t>
  </si>
  <si>
    <t>Road signs at 2,4,6,8 The Glebe</t>
  </si>
  <si>
    <t xml:space="preserve">Gates &amp; fencing at play parks </t>
  </si>
  <si>
    <t>Playground and recreation equipment</t>
  </si>
  <si>
    <t>Office computer and furniture</t>
  </si>
  <si>
    <t>Changing room equipment at Old Forge, Vine Inn, Cumnor</t>
  </si>
  <si>
    <t>TOTAL</t>
  </si>
  <si>
    <t>There are two leases in operation as follows with regard to playing fields:</t>
  </si>
  <si>
    <t>Lease with</t>
  </si>
  <si>
    <t>Annual amount</t>
  </si>
  <si>
    <t>Year of expiry</t>
  </si>
  <si>
    <t>2083 (99 years)</t>
  </si>
  <si>
    <t>Oxford University (Fogwell)</t>
  </si>
  <si>
    <t>Thames Water Utilities (Farmoor)</t>
  </si>
  <si>
    <t>At the end of the year there were no outstanding loans.</t>
  </si>
  <si>
    <t>Provision VAT refund</t>
  </si>
  <si>
    <t>Schedule of Trade Creditors</t>
  </si>
  <si>
    <t>Provisions for:</t>
  </si>
  <si>
    <t>LEASES</t>
  </si>
  <si>
    <t>LOANS</t>
  </si>
  <si>
    <t>DEBTORS</t>
  </si>
  <si>
    <t>CREDITORS</t>
  </si>
  <si>
    <t>CASH AT BANK AND IN HAND</t>
  </si>
  <si>
    <t>SECTION 137 PAYMENTS</t>
  </si>
  <si>
    <t>AGENCY WORK</t>
  </si>
  <si>
    <t>During the year the Council undertook no agency work on behalf of other authorities</t>
  </si>
  <si>
    <t>CONTINGENT LIABILITIES</t>
  </si>
  <si>
    <t>The Council has no contingent liabilities.</t>
  </si>
  <si>
    <t>RESERVES</t>
  </si>
  <si>
    <t>Dedicated Reserves</t>
  </si>
  <si>
    <t>Burial fund</t>
  </si>
  <si>
    <t>Major projects</t>
  </si>
  <si>
    <t>Recreation future</t>
  </si>
  <si>
    <t>Office costs</t>
  </si>
  <si>
    <t>Contingency</t>
  </si>
  <si>
    <t>Unrestricted Reserves</t>
  </si>
  <si>
    <t>Unallocated Reserves</t>
  </si>
  <si>
    <t>Notes:</t>
  </si>
  <si>
    <t>Dedicated Reserve</t>
  </si>
  <si>
    <t xml:space="preserve">Burial </t>
  </si>
  <si>
    <t>Project</t>
  </si>
  <si>
    <t>Completion date</t>
  </si>
  <si>
    <t>Commencment date</t>
  </si>
  <si>
    <t>On-going</t>
  </si>
  <si>
    <t>Funds exclusively for major grants.</t>
  </si>
  <si>
    <t>Major Projects</t>
  </si>
  <si>
    <t>New equipment</t>
  </si>
  <si>
    <t>Office</t>
  </si>
  <si>
    <t>When</t>
  </si>
  <si>
    <t>nec.</t>
  </si>
  <si>
    <t xml:space="preserve">Set aside for unbudgetable expenses. </t>
  </si>
  <si>
    <t xml:space="preserve">When </t>
  </si>
  <si>
    <t>GRANTS</t>
  </si>
  <si>
    <t>CUMOR PARISH COUNCIL</t>
  </si>
  <si>
    <t>Precept</t>
  </si>
  <si>
    <t>Burial Ground fees</t>
  </si>
  <si>
    <t>Grants received (see note 11)</t>
  </si>
  <si>
    <t>EXPENDITURE</t>
  </si>
  <si>
    <t>General admin (inc staff costs)</t>
  </si>
  <si>
    <t>Grants (see note 11)</t>
  </si>
  <si>
    <t>NOTE:</t>
  </si>
  <si>
    <t>Notes</t>
  </si>
  <si>
    <t>Total income</t>
  </si>
  <si>
    <t>S137 ( see note 7)</t>
  </si>
  <si>
    <t>Total expenditure</t>
  </si>
  <si>
    <t>Parish Council balance brought forward</t>
  </si>
  <si>
    <t>Add total income</t>
  </si>
  <si>
    <t>Less total expenditure</t>
  </si>
  <si>
    <t xml:space="preserve">Balance carried forward as at  </t>
  </si>
  <si>
    <t>a) Breakdown of General Adminstration expenses</t>
  </si>
  <si>
    <t>Clerk's salary</t>
  </si>
  <si>
    <t>Clerk's TAX</t>
  </si>
  <si>
    <t>Clerk's NI</t>
  </si>
  <si>
    <t>Pension contributions</t>
  </si>
  <si>
    <t>Other staff related costs</t>
  </si>
  <si>
    <t>Room hire</t>
  </si>
  <si>
    <t>Light and heat</t>
  </si>
  <si>
    <t>Stationery</t>
  </si>
  <si>
    <t>Printing and Photocopying</t>
  </si>
  <si>
    <t>Postage</t>
  </si>
  <si>
    <t>Telephone</t>
  </si>
  <si>
    <t>Car mileage</t>
  </si>
  <si>
    <t>Other payments (Clerk's training)</t>
  </si>
  <si>
    <t>Software purchases</t>
  </si>
  <si>
    <t>Other IT costs</t>
  </si>
  <si>
    <t>Insurance cover</t>
  </si>
  <si>
    <t>Recreational consultants fees</t>
  </si>
  <si>
    <t>Audit fees</t>
  </si>
  <si>
    <t>Association subscriptions</t>
  </si>
  <si>
    <t>Fogwell Field - grass and weed maintenance</t>
  </si>
  <si>
    <t>Fogwell Field - mole control</t>
  </si>
  <si>
    <t>Fogwell Field - boundary maintenance</t>
  </si>
  <si>
    <t>Fogwell Field - play equipment maintenance</t>
  </si>
  <si>
    <t>Pinnocks Field - grass and weed maintenance</t>
  </si>
  <si>
    <t>Pinnocks Field - boundary maintenance</t>
  </si>
  <si>
    <t>Pinnocks Field - playground maintenance</t>
  </si>
  <si>
    <t>Pinnocks Field - play equipment maintenance</t>
  </si>
  <si>
    <t>Pinnocks Field - litter maintenance</t>
  </si>
  <si>
    <t>Closes Field - grass and weed maintenance</t>
  </si>
  <si>
    <t>Closes Field - mole control</t>
  </si>
  <si>
    <t>Closes Field - boundary maintenance</t>
  </si>
  <si>
    <t>Closes Field - play equipment maintenance</t>
  </si>
  <si>
    <t>Glebe Field - grass and weed maintenance</t>
  </si>
  <si>
    <t>Glebe Field - boundary maintenance</t>
  </si>
  <si>
    <t>Glebe Field - play equipment maintenance</t>
  </si>
  <si>
    <t>Glebe Field - litter maintenance</t>
  </si>
  <si>
    <t>Glebe Field - other maintenance</t>
  </si>
  <si>
    <t>Glebe Field - changing room disabled w/c</t>
  </si>
  <si>
    <t>Farmoor Meadow - grass and weed maintenance</t>
  </si>
  <si>
    <t>Farmoor Meadow - boundary maintenance</t>
  </si>
  <si>
    <t>Farmoor Meadow - play equipment maintenance</t>
  </si>
  <si>
    <t>Farmoor Meadow - litter maintenance</t>
  </si>
  <si>
    <t>Farmoor Thames - grass and weed maintenance</t>
  </si>
  <si>
    <t xml:space="preserve">Farmoor Thames - land rent </t>
  </si>
  <si>
    <t>Grass and weed maintenance</t>
  </si>
  <si>
    <t>Hedge cutting</t>
  </si>
  <si>
    <t xml:space="preserve">Other </t>
  </si>
  <si>
    <t>Bus shelters maintenance</t>
  </si>
  <si>
    <t>Reimbursement insurance of Cumnor Hurst</t>
  </si>
  <si>
    <t>Charge for HLS information/CCG</t>
  </si>
  <si>
    <t>Purchase and preparation of land for a new burial ground. Council's current burial ground is full and the Vicar of St Michaels Church is permitting  the re-use of the churchyard for earthen burials. This arrangement is dependent on the goodwill of the Vicar of the time.</t>
  </si>
  <si>
    <t>Fogwell Road Pavillion</t>
  </si>
  <si>
    <t>Funds have been set aside for any future external maintenance needed.</t>
  </si>
  <si>
    <t>Rolling project of replacing wooden noticeboards with man-made and ageing street furniture.</t>
  </si>
  <si>
    <t>Future office equipment/furniture/software upgrades</t>
  </si>
  <si>
    <t>Committess are not permitted to build in contingencies into their own estimates.</t>
  </si>
  <si>
    <t>SUPPORTING WORKING PAPERS</t>
  </si>
  <si>
    <t>TOTAL ASSETS LESS CURRENT LIABILITIES</t>
  </si>
  <si>
    <t>Cash at bank and in hand</t>
  </si>
  <si>
    <t>Interest on accounts</t>
  </si>
  <si>
    <t>Professional and Consulting fees - other</t>
  </si>
  <si>
    <t>Other Councillor's expenses</t>
  </si>
  <si>
    <t>Professional and Consulting fees - SAGE advice</t>
  </si>
  <si>
    <t>b) Breakdown of Staff Costs</t>
  </si>
  <si>
    <t>c) Breakdown of Subcriptions</t>
  </si>
  <si>
    <t>d) Breakdown of Recreation expenses</t>
  </si>
  <si>
    <t>e) Breakdown of Burial expenses</t>
  </si>
  <si>
    <t>f) Breakdown of Highways expenses</t>
  </si>
  <si>
    <t>h) Environment expenses</t>
  </si>
  <si>
    <t>Grants under Section 137 were made to:</t>
  </si>
  <si>
    <t>2 x defibrillators</t>
  </si>
  <si>
    <t>3 x No Dog signs</t>
  </si>
  <si>
    <t>The limit for spending under Section 137 (4) (a) of the Local Government Act 1972 for this Council in the year of</t>
  </si>
  <si>
    <t>Fogwell Pavillion - land rent</t>
  </si>
  <si>
    <t>Pinnocks Field - other</t>
  </si>
  <si>
    <t>Farmoor Meadow - other</t>
  </si>
  <si>
    <t>Farmoor Thames - mole control</t>
  </si>
  <si>
    <t>Farmoor Thames - litter maintenance</t>
  </si>
  <si>
    <t>Farmoor Thames - other</t>
  </si>
  <si>
    <t>Farmoor Thames - play equipment maintenance</t>
  </si>
  <si>
    <t>Road safety</t>
  </si>
  <si>
    <t>Other</t>
  </si>
  <si>
    <t>Neighbourhood plan</t>
  </si>
  <si>
    <t>Please refer to the external bank reconciliation and supporting papers also accompanying these accounts</t>
  </si>
  <si>
    <t>At the end of the year creditors were outstanding as follows:</t>
  </si>
  <si>
    <t>At the end of the year debtors were outstanding as follows:</t>
  </si>
  <si>
    <t>At the end of the year provisions were made as follows:</t>
  </si>
  <si>
    <t>External Audit Fee - Moore Stephens</t>
  </si>
  <si>
    <t>Kimmeridge road</t>
  </si>
  <si>
    <t>Grants received were:</t>
  </si>
  <si>
    <t>*Figures carried forward includes rounding differences.</t>
  </si>
  <si>
    <t xml:space="preserve">Payments/(grants rec'd) to/(from)  </t>
  </si>
  <si>
    <t>Rounding difference</t>
  </si>
  <si>
    <t>ACCOUNTS</t>
  </si>
  <si>
    <t>TOTAL TRADE CREDITORS</t>
  </si>
  <si>
    <t>2 x security lights at Dean Court Community Centre</t>
  </si>
  <si>
    <t xml:space="preserve">Grants S137 </t>
  </si>
  <si>
    <t>Grants Specific powers</t>
  </si>
  <si>
    <t>Provision for advanced billing ICO data protection</t>
  </si>
  <si>
    <t>Provision for advanced billing of Farmoor Thames water rent</t>
  </si>
  <si>
    <t>CIL</t>
  </si>
  <si>
    <t>Farmoor Thames - boundary maintenance</t>
  </si>
  <si>
    <t>Grants made under Specific Powers to:</t>
  </si>
  <si>
    <t>Page 3</t>
  </si>
  <si>
    <t>Pages 4 - 7</t>
  </si>
  <si>
    <t>Page 8</t>
  </si>
  <si>
    <t>Pages 9 - 11</t>
  </si>
  <si>
    <t>Additions</t>
  </si>
  <si>
    <t>Fogwell</t>
  </si>
  <si>
    <t>Fogwell Field - litter maintenance</t>
  </si>
  <si>
    <t>Pinnocks Field - improvements</t>
  </si>
  <si>
    <t>Election fees</t>
  </si>
  <si>
    <t xml:space="preserve">Provision for advanced billing of insurance cover </t>
  </si>
  <si>
    <t>Provision for advanced billing of SLCC subscription</t>
  </si>
  <si>
    <t>Provision for advanced billing of Open Spaces subscription</t>
  </si>
  <si>
    <t>Provision for advanced billing of CPRE subscription</t>
  </si>
  <si>
    <t xml:space="preserve"> </t>
  </si>
  <si>
    <t>Net Result payroll processing</t>
  </si>
  <si>
    <t>Bank charges</t>
  </si>
  <si>
    <t>3 x silent soldiers silhouettes</t>
  </si>
  <si>
    <t>9 x metal bollards</t>
  </si>
  <si>
    <t>Kimmeridge Road</t>
  </si>
  <si>
    <t>Funds accumulting to replace ageing play equipment, fitness trail at Closes park and new equipment at Kimmeridge Road open space</t>
  </si>
  <si>
    <t>Fogwell Pavlion - consumables</t>
  </si>
  <si>
    <t>Closes Field - litter maintenance</t>
  </si>
  <si>
    <t xml:space="preserve">Transfers to dedicated reserves (from General fund) </t>
  </si>
  <si>
    <t xml:space="preserve">Payments (grants received) to/(from) Dedicated reserves (not from general fund) </t>
  </si>
  <si>
    <t>Key safe - Fogwell Road Pavilion</t>
  </si>
  <si>
    <t>Kavuba Cabin wc</t>
  </si>
  <si>
    <t>17 bus shelters, 2 with solar panels + perch seat</t>
  </si>
  <si>
    <t>VAT reclaim</t>
  </si>
  <si>
    <t>Defibrillator</t>
  </si>
  <si>
    <t>Contested election</t>
  </si>
  <si>
    <t>Closes Pavilion</t>
  </si>
  <si>
    <t>Other income</t>
  </si>
  <si>
    <t>A charge on new development collected by VWHDC and passed on</t>
  </si>
  <si>
    <t>to PC's if requested. Funding can help pay for infrastructure arising</t>
  </si>
  <si>
    <t xml:space="preserve">from the new development such as highways, leisure facilities, </t>
  </si>
  <si>
    <t>schools.</t>
  </si>
  <si>
    <t>Future upgrades/maintenace costs.</t>
  </si>
  <si>
    <t>Set aside for contested elections costs</t>
  </si>
  <si>
    <t>When nec.</t>
  </si>
  <si>
    <t xml:space="preserve">s106 funds set aside for fitness equipment at the open space. </t>
  </si>
  <si>
    <t>Fogwell Pavilion - cleaner</t>
  </si>
  <si>
    <t>Glebe Field - Eco loo</t>
  </si>
  <si>
    <t>Noticeboard maintenance</t>
  </si>
  <si>
    <t>Seating maintenance</t>
  </si>
  <si>
    <t>Purchase of seating</t>
  </si>
  <si>
    <t>Purchase of noticeboard</t>
  </si>
  <si>
    <t xml:space="preserve">CPPC Audit </t>
  </si>
  <si>
    <t>Neighbourhood Plan</t>
  </si>
  <si>
    <t>2 years</t>
  </si>
  <si>
    <t>2022/23</t>
  </si>
  <si>
    <t>Storage container -  Fogwell</t>
  </si>
  <si>
    <t>Gas boiler - Fogwell Pavilion</t>
  </si>
  <si>
    <t>RBL poppy apeal wreath</t>
  </si>
  <si>
    <t>Uncontested elections costs</t>
  </si>
  <si>
    <t>Provision for advanced billing of OXASSLC subscription</t>
  </si>
  <si>
    <t>Provision for advanced billing of Fogwell Field Land Rent</t>
  </si>
  <si>
    <t>Grants &amp; S137</t>
  </si>
  <si>
    <t>Total Expenditure</t>
  </si>
  <si>
    <t>FOR THE YEAR ENDED 31 MARCH 2025</t>
  </si>
  <si>
    <t>INCOME &amp; EXPENDITURE FOR THE YEAR ENDING 31 MARCH 2025</t>
  </si>
  <si>
    <t>Balance at 01.04.2024</t>
  </si>
  <si>
    <t>BALANCE SHEET AS AT 31 MARCH 2025</t>
  </si>
  <si>
    <t>31 March 2025 and reflects its income and expenditure during the year.</t>
  </si>
  <si>
    <t>NOTES TO THE ACCOUNTS FOR THE YEAR ENDED 31 MARCH 2025</t>
  </si>
  <si>
    <t>Asset value brought forward 1 April 2024</t>
  </si>
  <si>
    <t>Asset value carried forward 31 March 2025</t>
  </si>
  <si>
    <t>Portable Alliance Tester kit</t>
  </si>
  <si>
    <t>At 31 March 2025 the following assets were held:</t>
  </si>
  <si>
    <t>SUMMARY OF INCOME AND EXPENDITURE FOR YEAR ENDED 31 MARCH 2025</t>
  </si>
  <si>
    <t>2023/24</t>
  </si>
  <si>
    <t>As at April 2024</t>
  </si>
  <si>
    <t>2024/2025</t>
  </si>
  <si>
    <t>SUMMARY INCOME AND EXPENDITURE ACCOUNT FOR THE YEAR ENDED 31 MARCH 2025</t>
  </si>
  <si>
    <t>8 March 2042 (20 years)</t>
  </si>
  <si>
    <t>Oxford Road, Farmoor, manmade noticeboard</t>
  </si>
  <si>
    <t>Oxford Road, Farmoor, wooden noticeboard</t>
  </si>
  <si>
    <t>18 seats</t>
  </si>
  <si>
    <t>Changing room hoist</t>
  </si>
  <si>
    <t>Bench at Meadow Close play park</t>
  </si>
  <si>
    <t>Pinnocks Way, manmade noticeboard</t>
  </si>
  <si>
    <t>Pinnocks Way, wooden noticeboard</t>
  </si>
  <si>
    <t>Closes pavilion</t>
  </si>
  <si>
    <t>Office equipment upgrade</t>
  </si>
  <si>
    <t>Enrych</t>
  </si>
  <si>
    <t>Cumnor Pre-school Nursery</t>
  </si>
  <si>
    <t xml:space="preserve">Strategy </t>
  </si>
  <si>
    <t>Set aside to refresh the plan</t>
  </si>
  <si>
    <t>Hill End</t>
  </si>
  <si>
    <t>Ox South and Vale CAB</t>
  </si>
  <si>
    <t>accounts was £10.81 (based on 5,182 electors at £10.81 per head 2024/2025).</t>
  </si>
  <si>
    <t>VAT refunds</t>
  </si>
  <si>
    <t>Strategy</t>
  </si>
  <si>
    <t>Fogwell Field - other</t>
  </si>
  <si>
    <t>Closes Field - other</t>
  </si>
  <si>
    <t>Cumnor fit for the Future</t>
  </si>
  <si>
    <t>Farmoor Meadow - purchase of bench</t>
  </si>
  <si>
    <t>Removal of rubbish</t>
  </si>
  <si>
    <t xml:space="preserve">g) Equipment </t>
  </si>
  <si>
    <t>Office equipment PAT kit</t>
  </si>
  <si>
    <t>Provision for advanced billing ORCC</t>
  </si>
  <si>
    <t>Provision for advanced billing of Zoom</t>
  </si>
  <si>
    <t>Gravita - Quarter End Fee</t>
  </si>
  <si>
    <t>Gravita - Sage recharge</t>
  </si>
  <si>
    <t>Internal Audit - Rachel Brown</t>
  </si>
  <si>
    <t>Grass and Weed maintenance - Paul Jovanovic</t>
  </si>
  <si>
    <t>Gravita - Accounts Work - Year End Mar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</si>
</sst>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£&quot;#,##0.00;[Red]\-&quot;£&quot;#,##0.00"/>
    <numFmt numFmtId="43" formatCode="_-* #,##0.00_-;\-* #,##0.00_-;_-* &quot;-&quot;??_-;_-@_-"/>
    <numFmt numFmtId="164" formatCode="#,##0.00_ ;\-#,##0.00\ "/>
    <numFmt numFmtId="165" formatCode="#,##0_ ;\-#,##0\ "/>
    <numFmt numFmtId="166" formatCode="#,##0.00_ ;\(#,##0.00\ \)"/>
    <numFmt numFmtId="167" formatCode="#,##0_ ;\(#,##0\ \)"/>
    <numFmt numFmtId="168" formatCode="#,##0.0"/>
    <numFmt numFmtId="169" formatCode="dd/mm/yyyy;@"/>
    <numFmt numFmtId="170" formatCode="#,##0.00;[Red]#,##0.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22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3" fontId="7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3" fontId="1" fillId="0" borderId="11" xfId="0" applyNumberFormat="1" applyFont="1" applyBorder="1"/>
    <xf numFmtId="0" fontId="12" fillId="0" borderId="0" xfId="0" applyFont="1"/>
    <xf numFmtId="165" fontId="1" fillId="0" borderId="0" xfId="0" applyNumberFormat="1" applyFont="1"/>
    <xf numFmtId="165" fontId="1" fillId="0" borderId="8" xfId="0" applyNumberFormat="1" applyFont="1" applyBorder="1"/>
    <xf numFmtId="3" fontId="1" fillId="0" borderId="10" xfId="0" applyNumberFormat="1" applyFont="1" applyBorder="1"/>
    <xf numFmtId="164" fontId="5" fillId="0" borderId="0" xfId="0" applyNumberFormat="1" applyFont="1"/>
    <xf numFmtId="3" fontId="1" fillId="0" borderId="8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8" fontId="6" fillId="0" borderId="0" xfId="0" applyNumberFormat="1" applyFont="1"/>
    <xf numFmtId="43" fontId="5" fillId="0" borderId="0" xfId="0" applyNumberFormat="1" applyFont="1"/>
    <xf numFmtId="0" fontId="6" fillId="0" borderId="0" xfId="0" applyFont="1" applyAlignment="1">
      <alignment horizontal="left"/>
    </xf>
    <xf numFmtId="4" fontId="5" fillId="0" borderId="0" xfId="0" applyNumberFormat="1" applyFont="1"/>
    <xf numFmtId="170" fontId="5" fillId="0" borderId="0" xfId="0" applyNumberFormat="1" applyFont="1"/>
    <xf numFmtId="4" fontId="1" fillId="0" borderId="0" xfId="0" applyNumberFormat="1" applyFont="1"/>
    <xf numFmtId="4" fontId="6" fillId="0" borderId="0" xfId="0" applyNumberFormat="1" applyFont="1"/>
    <xf numFmtId="8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8" fontId="5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left" wrapText="1"/>
    </xf>
    <xf numFmtId="4" fontId="10" fillId="0" borderId="0" xfId="0" applyNumberFormat="1" applyFont="1"/>
    <xf numFmtId="4" fontId="2" fillId="0" borderId="0" xfId="0" applyNumberFormat="1" applyFont="1"/>
    <xf numFmtId="4" fontId="1" fillId="0" borderId="11" xfId="0" applyNumberFormat="1" applyFont="1" applyBorder="1"/>
    <xf numFmtId="0" fontId="8" fillId="0" borderId="0" xfId="0" applyFont="1"/>
    <xf numFmtId="0" fontId="11" fillId="0" borderId="0" xfId="0" applyFont="1"/>
    <xf numFmtId="164" fontId="8" fillId="0" borderId="0" xfId="0" applyNumberFormat="1" applyFont="1"/>
    <xf numFmtId="164" fontId="10" fillId="0" borderId="0" xfId="0" applyNumberFormat="1" applyFont="1"/>
    <xf numFmtId="164" fontId="10" fillId="0" borderId="3" xfId="0" applyNumberFormat="1" applyFont="1" applyBorder="1"/>
    <xf numFmtId="164" fontId="1" fillId="0" borderId="11" xfId="0" applyNumberFormat="1" applyFont="1" applyBorder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" fontId="5" fillId="0" borderId="11" xfId="0" applyNumberFormat="1" applyFont="1" applyBorder="1"/>
    <xf numFmtId="3" fontId="5" fillId="0" borderId="0" xfId="0" applyNumberFormat="1" applyFont="1"/>
    <xf numFmtId="3" fontId="10" fillId="0" borderId="0" xfId="0" applyNumberFormat="1" applyFont="1"/>
    <xf numFmtId="3" fontId="8" fillId="0" borderId="0" xfId="0" applyNumberFormat="1" applyFont="1"/>
    <xf numFmtId="0" fontId="5" fillId="0" borderId="0" xfId="0" applyFont="1" applyAlignment="1">
      <alignment horizontal="right"/>
    </xf>
    <xf numFmtId="3" fontId="5" fillId="0" borderId="8" xfId="0" applyNumberFormat="1" applyFont="1" applyBorder="1"/>
    <xf numFmtId="0" fontId="5" fillId="0" borderId="0" xfId="0" applyFont="1" applyAlignment="1">
      <alignment wrapText="1"/>
    </xf>
    <xf numFmtId="0" fontId="5" fillId="0" borderId="8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5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6" fillId="0" borderId="7" xfId="0" applyFont="1" applyBorder="1" applyAlignment="1">
      <alignment horizontal="left"/>
    </xf>
    <xf numFmtId="0" fontId="1" fillId="0" borderId="8" xfId="0" applyFont="1" applyBorder="1"/>
    <xf numFmtId="0" fontId="6" fillId="0" borderId="8" xfId="0" applyFont="1" applyBorder="1"/>
    <xf numFmtId="0" fontId="6" fillId="0" borderId="9" xfId="0" applyFont="1" applyBorder="1"/>
    <xf numFmtId="0" fontId="1" fillId="0" borderId="7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4" xfId="0" applyFont="1" applyBorder="1"/>
    <xf numFmtId="0" fontId="1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4" fontId="1" fillId="0" borderId="1" xfId="0" applyNumberFormat="1" applyFont="1" applyBorder="1"/>
    <xf numFmtId="164" fontId="1" fillId="0" borderId="1" xfId="0" applyNumberFormat="1" applyFont="1" applyBorder="1"/>
    <xf numFmtId="164" fontId="8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1" fillId="0" borderId="8" xfId="0" applyNumberFormat="1" applyFont="1" applyBorder="1"/>
    <xf numFmtId="164" fontId="13" fillId="0" borderId="8" xfId="0" applyNumberFormat="1" applyFont="1" applyBorder="1" applyAlignment="1">
      <alignment horizontal="right"/>
    </xf>
    <xf numFmtId="164" fontId="10" fillId="0" borderId="8" xfId="0" applyNumberFormat="1" applyFont="1" applyBorder="1"/>
    <xf numFmtId="166" fontId="1" fillId="0" borderId="0" xfId="0" applyNumberFormat="1" applyFont="1"/>
    <xf numFmtId="166" fontId="10" fillId="0" borderId="0" xfId="0" applyNumberFormat="1" applyFont="1"/>
    <xf numFmtId="164" fontId="7" fillId="0" borderId="0" xfId="0" applyNumberFormat="1" applyFont="1"/>
    <xf numFmtId="169" fontId="1" fillId="0" borderId="0" xfId="0" applyNumberFormat="1" applyFont="1" applyAlignment="1">
      <alignment horizontal="left"/>
    </xf>
    <xf numFmtId="164" fontId="10" fillId="0" borderId="1" xfId="0" applyNumberFormat="1" applyFont="1" applyBorder="1"/>
    <xf numFmtId="4" fontId="7" fillId="0" borderId="0" xfId="0" applyNumberFormat="1" applyFont="1"/>
    <xf numFmtId="166" fontId="13" fillId="0" borderId="0" xfId="0" applyNumberFormat="1" applyFont="1"/>
    <xf numFmtId="166" fontId="10" fillId="0" borderId="1" xfId="0" applyNumberFormat="1" applyFont="1" applyBorder="1"/>
    <xf numFmtId="0" fontId="3" fillId="0" borderId="0" xfId="0" applyFont="1"/>
    <xf numFmtId="164" fontId="5" fillId="0" borderId="11" xfId="0" applyNumberFormat="1" applyFont="1" applyBorder="1"/>
    <xf numFmtId="164" fontId="5" fillId="0" borderId="12" xfId="0" applyNumberFormat="1" applyFont="1" applyBorder="1"/>
    <xf numFmtId="3" fontId="5" fillId="0" borderId="3" xfId="0" applyNumberFormat="1" applyFont="1" applyBorder="1"/>
    <xf numFmtId="168" fontId="5" fillId="0" borderId="0" xfId="0" applyNumberFormat="1" applyFont="1"/>
    <xf numFmtId="3" fontId="5" fillId="0" borderId="10" xfId="0" applyNumberFormat="1" applyFont="1" applyBorder="1"/>
    <xf numFmtId="167" fontId="1" fillId="0" borderId="10" xfId="0" applyNumberFormat="1" applyFont="1" applyBorder="1"/>
    <xf numFmtId="167" fontId="1" fillId="0" borderId="8" xfId="0" applyNumberFormat="1" applyFont="1" applyBorder="1"/>
    <xf numFmtId="167" fontId="5" fillId="0" borderId="0" xfId="0" applyNumberFormat="1" applyFont="1"/>
    <xf numFmtId="0" fontId="3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167" fontId="5" fillId="0" borderId="8" xfId="0" applyNumberFormat="1" applyFont="1" applyBorder="1"/>
    <xf numFmtId="3" fontId="5" fillId="0" borderId="11" xfId="0" applyNumberFormat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rina Hall" id="{5CD239F4-6560-4818-A6C9-81E3B3BFC4D8}" userId="S::corina.hall@gravita.com::afb74c46-00a8-4bf5-8e8c-34bd1714e0e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5" dT="2025-04-15T13:36:49.97" personId="{5CD239F4-6560-4818-A6C9-81E3B3BFC4D8}" id="{8807A91E-F4E1-40F2-AB62-8919BF1FCA19}">
    <text>Adj for £1000 received from general fund</text>
  </threadedComment>
  <threadedComment ref="F58" dT="2025-04-15T13:36:20.07" personId="{5CD239F4-6560-4818-A6C9-81E3B3BFC4D8}" id="{2FE8C614-9032-4B5B-9F90-08C920745F56}">
    <text>Adj for £1000 received from general fund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19"/>
  <sheetViews>
    <sheetView tabSelected="1" zoomScale="80" zoomScaleNormal="80" workbookViewId="0">
      <selection activeCell="I15" sqref="I15"/>
    </sheetView>
  </sheetViews>
  <sheetFormatPr defaultColWidth="9.140625" defaultRowHeight="12.75" x14ac:dyDescent="0.2"/>
  <cols>
    <col min="1" max="1" width="13.140625" style="1" customWidth="1"/>
    <col min="2" max="2" width="12.85546875" style="1" bestFit="1" customWidth="1"/>
    <col min="3" max="3" width="60.7109375" style="1" bestFit="1" customWidth="1"/>
    <col min="4" max="4" width="10.5703125" style="1" bestFit="1" customWidth="1"/>
    <col min="5" max="16384" width="9.140625" style="1"/>
  </cols>
  <sheetData>
    <row r="4" spans="1:3" ht="27.75" x14ac:dyDescent="0.4">
      <c r="C4" s="7"/>
    </row>
    <row r="7" spans="1:3" x14ac:dyDescent="0.2">
      <c r="A7" s="111" t="s">
        <v>0</v>
      </c>
      <c r="B7" s="111"/>
      <c r="C7" s="111"/>
    </row>
    <row r="8" spans="1:3" x14ac:dyDescent="0.2">
      <c r="A8" s="111" t="s">
        <v>223</v>
      </c>
      <c r="B8" s="111"/>
      <c r="C8" s="111"/>
    </row>
    <row r="9" spans="1:3" x14ac:dyDescent="0.2">
      <c r="A9" s="111" t="s">
        <v>291</v>
      </c>
      <c r="B9" s="111"/>
      <c r="C9" s="111"/>
    </row>
    <row r="10" spans="1:3" s="2" customFormat="1" x14ac:dyDescent="0.2"/>
    <row r="14" spans="1:3" x14ac:dyDescent="0.2">
      <c r="C14" s="2" t="s">
        <v>4</v>
      </c>
    </row>
    <row r="15" spans="1:3" x14ac:dyDescent="0.2">
      <c r="B15" s="1" t="s">
        <v>5</v>
      </c>
      <c r="C15" s="1" t="s">
        <v>1</v>
      </c>
    </row>
    <row r="16" spans="1:3" x14ac:dyDescent="0.2">
      <c r="B16" s="1" t="s">
        <v>233</v>
      </c>
      <c r="C16" s="1" t="s">
        <v>2</v>
      </c>
    </row>
    <row r="17" spans="2:3" x14ac:dyDescent="0.2">
      <c r="B17" s="1" t="s">
        <v>234</v>
      </c>
      <c r="C17" s="1" t="s">
        <v>3</v>
      </c>
    </row>
    <row r="18" spans="2:3" x14ac:dyDescent="0.2">
      <c r="B18" s="1" t="s">
        <v>235</v>
      </c>
      <c r="C18" s="1" t="s">
        <v>6</v>
      </c>
    </row>
    <row r="19" spans="2:3" x14ac:dyDescent="0.2">
      <c r="B19" s="1" t="s">
        <v>236</v>
      </c>
      <c r="C19" s="1" t="s">
        <v>7</v>
      </c>
    </row>
  </sheetData>
  <mergeCells count="3">
    <mergeCell ref="A7:C7"/>
    <mergeCell ref="A8:C8"/>
    <mergeCell ref="A9:C9"/>
  </mergeCells>
  <pageMargins left="0.7" right="0.7" top="0.75" bottom="0.75" header="0.3" footer="0.3"/>
  <pageSetup paperSize="9" orientation="portrait" r:id="rId1"/>
  <headerFooter>
    <oddFooter>&amp;C&amp;P</oddFooter>
  </headerFooter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opLeftCell="A16" zoomScale="80" zoomScaleNormal="80" workbookViewId="0">
      <selection activeCell="B42" sqref="B42"/>
    </sheetView>
  </sheetViews>
  <sheetFormatPr defaultColWidth="9.140625" defaultRowHeight="12.75" x14ac:dyDescent="0.2"/>
  <cols>
    <col min="1" max="1" width="1.5703125" style="1" customWidth="1"/>
    <col min="2" max="2" width="32.28515625" style="1" customWidth="1"/>
    <col min="3" max="3" width="7" style="3" customWidth="1"/>
    <col min="4" max="4" width="2.28515625" style="3" customWidth="1"/>
    <col min="5" max="5" width="9.140625" style="1"/>
    <col min="6" max="6" width="2.140625" style="1" customWidth="1"/>
    <col min="7" max="7" width="9.140625" style="1"/>
    <col min="8" max="8" width="2.7109375" style="1" customWidth="1"/>
    <col min="9" max="9" width="10" style="1" bestFit="1" customWidth="1"/>
    <col min="10" max="10" width="2" style="1" customWidth="1"/>
    <col min="11" max="11" width="9.28515625" style="1" bestFit="1" customWidth="1"/>
    <col min="12" max="12" width="9.140625" style="1"/>
    <col min="13" max="13" width="10.42578125" style="1" bestFit="1" customWidth="1"/>
    <col min="14" max="16384" width="9.140625" style="1"/>
  </cols>
  <sheetData>
    <row r="1" spans="1:12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2"/>
    </row>
    <row r="2" spans="1:12" x14ac:dyDescent="0.2">
      <c r="A2" s="111" t="s">
        <v>292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2"/>
    </row>
    <row r="3" spans="1:12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"/>
    </row>
    <row r="4" spans="1:12" x14ac:dyDescent="0.2">
      <c r="E4" s="112">
        <v>2025</v>
      </c>
      <c r="F4" s="112"/>
      <c r="G4" s="112"/>
      <c r="H4" s="3"/>
      <c r="I4" s="112">
        <v>2024</v>
      </c>
      <c r="J4" s="112"/>
      <c r="K4" s="112"/>
    </row>
    <row r="5" spans="1:12" x14ac:dyDescent="0.2">
      <c r="A5" s="2" t="s">
        <v>22</v>
      </c>
      <c r="B5" s="2"/>
      <c r="C5" s="3" t="s">
        <v>121</v>
      </c>
      <c r="E5" s="3" t="s">
        <v>14</v>
      </c>
      <c r="F5" s="3"/>
      <c r="G5" s="3" t="s">
        <v>14</v>
      </c>
      <c r="H5" s="3"/>
      <c r="I5" s="3" t="s">
        <v>14</v>
      </c>
      <c r="J5" s="3"/>
      <c r="K5" s="3" t="s">
        <v>14</v>
      </c>
    </row>
    <row r="6" spans="1:12" x14ac:dyDescent="0.2">
      <c r="B6" s="1" t="s">
        <v>114</v>
      </c>
      <c r="E6" s="46"/>
      <c r="F6" s="46"/>
      <c r="G6" s="10">
        <v>99000</v>
      </c>
      <c r="K6" s="46">
        <v>99000</v>
      </c>
    </row>
    <row r="7" spans="1:12" x14ac:dyDescent="0.2">
      <c r="B7" s="1" t="s">
        <v>8</v>
      </c>
      <c r="C7" s="3">
        <v>11</v>
      </c>
      <c r="E7" s="46"/>
      <c r="F7" s="46"/>
      <c r="G7" s="10">
        <f>Notes!C199</f>
        <v>0</v>
      </c>
      <c r="K7" s="46">
        <f>Notes!G199</f>
        <v>0</v>
      </c>
    </row>
    <row r="8" spans="1:12" x14ac:dyDescent="0.2">
      <c r="B8" s="1" t="s">
        <v>9</v>
      </c>
      <c r="E8" s="46"/>
      <c r="F8" s="46"/>
      <c r="G8" s="10">
        <v>1906</v>
      </c>
      <c r="K8" s="46">
        <v>1081</v>
      </c>
    </row>
    <row r="9" spans="1:12" x14ac:dyDescent="0.2">
      <c r="B9" s="1" t="s">
        <v>10</v>
      </c>
      <c r="E9" s="46"/>
      <c r="F9" s="46"/>
      <c r="G9" s="10">
        <v>0</v>
      </c>
      <c r="K9" s="46">
        <v>0</v>
      </c>
    </row>
    <row r="10" spans="1:12" x14ac:dyDescent="0.2">
      <c r="B10" s="1" t="s">
        <v>11</v>
      </c>
      <c r="E10" s="46"/>
      <c r="F10" s="46"/>
      <c r="G10" s="10">
        <v>8230.11</v>
      </c>
      <c r="K10" s="46">
        <v>7628.79</v>
      </c>
    </row>
    <row r="11" spans="1:12" x14ac:dyDescent="0.2">
      <c r="B11" s="1" t="s">
        <v>12</v>
      </c>
      <c r="E11" s="46"/>
      <c r="F11" s="46"/>
      <c r="G11" s="10">
        <v>2143.6999999999998</v>
      </c>
      <c r="K11" s="46">
        <v>2143.6999999999998</v>
      </c>
    </row>
    <row r="12" spans="1:12" x14ac:dyDescent="0.2">
      <c r="B12" s="1" t="s">
        <v>13</v>
      </c>
      <c r="E12" s="46"/>
      <c r="F12" s="46"/>
      <c r="G12" s="10">
        <v>0</v>
      </c>
      <c r="K12" s="46">
        <v>0</v>
      </c>
    </row>
    <row r="13" spans="1:12" x14ac:dyDescent="0.2">
      <c r="B13" s="9" t="s">
        <v>260</v>
      </c>
      <c r="E13" s="46"/>
      <c r="F13" s="46"/>
      <c r="G13" s="10">
        <v>0</v>
      </c>
      <c r="K13" s="46">
        <v>0</v>
      </c>
    </row>
    <row r="14" spans="1:12" x14ac:dyDescent="0.2">
      <c r="E14" s="46"/>
      <c r="F14" s="46"/>
      <c r="G14" s="100">
        <f>SUM(G6:G13)</f>
        <v>111279.81</v>
      </c>
      <c r="K14" s="100">
        <f>SUM(K6:K13)</f>
        <v>109853.48999999999</v>
      </c>
    </row>
    <row r="15" spans="1:12" x14ac:dyDescent="0.2">
      <c r="E15" s="46"/>
      <c r="F15" s="46"/>
      <c r="G15" s="46"/>
      <c r="K15" s="46"/>
    </row>
    <row r="16" spans="1:12" x14ac:dyDescent="0.2">
      <c r="A16" s="2" t="s">
        <v>23</v>
      </c>
      <c r="B16" s="2"/>
      <c r="E16" s="46"/>
      <c r="F16" s="46"/>
      <c r="G16" s="46"/>
    </row>
    <row r="17" spans="1:13" x14ac:dyDescent="0.2">
      <c r="B17" s="1" t="s">
        <v>15</v>
      </c>
      <c r="E17" s="10">
        <f>'Supp WPs'!C26</f>
        <v>14944.66</v>
      </c>
      <c r="F17" s="48"/>
      <c r="G17" s="48"/>
      <c r="I17" s="10">
        <v>14405.84</v>
      </c>
      <c r="J17" s="46"/>
      <c r="L17" s="46"/>
      <c r="M17" s="25"/>
    </row>
    <row r="18" spans="1:13" x14ac:dyDescent="0.2">
      <c r="B18" s="1" t="s">
        <v>16</v>
      </c>
      <c r="E18" s="10">
        <f>'Supp WPs'!C34</f>
        <v>49544.21</v>
      </c>
      <c r="F18" s="48"/>
      <c r="G18" s="48"/>
      <c r="I18" s="10">
        <v>47304.06</v>
      </c>
      <c r="J18" s="46"/>
      <c r="L18" s="46"/>
    </row>
    <row r="19" spans="1:13" x14ac:dyDescent="0.2">
      <c r="B19" s="1" t="s">
        <v>19</v>
      </c>
      <c r="E19" s="10">
        <f>'Supp WPs'!C39</f>
        <v>1688.95</v>
      </c>
      <c r="F19" s="48"/>
      <c r="I19" s="10">
        <v>1720.78</v>
      </c>
      <c r="J19" s="46"/>
      <c r="L19" s="46"/>
    </row>
    <row r="20" spans="1:13" x14ac:dyDescent="0.2">
      <c r="B20" s="1" t="s">
        <v>17</v>
      </c>
      <c r="E20" s="10">
        <f>'Supp WPs'!C86</f>
        <v>34075.579999999994</v>
      </c>
      <c r="F20" s="48"/>
      <c r="G20" s="48"/>
      <c r="I20" s="10">
        <v>23049.32</v>
      </c>
      <c r="J20" s="46"/>
      <c r="L20" s="46"/>
      <c r="M20" s="101"/>
    </row>
    <row r="21" spans="1:13" x14ac:dyDescent="0.2">
      <c r="B21" s="1" t="s">
        <v>18</v>
      </c>
      <c r="E21" s="10">
        <f>'Supp WPs'!C94</f>
        <v>2210.0300000000002</v>
      </c>
      <c r="F21" s="48"/>
      <c r="G21" s="48"/>
      <c r="I21" s="10">
        <v>2639</v>
      </c>
      <c r="J21" s="46"/>
      <c r="L21" s="46"/>
    </row>
    <row r="22" spans="1:13" x14ac:dyDescent="0.2">
      <c r="B22" s="1" t="s">
        <v>227</v>
      </c>
      <c r="C22" s="3">
        <v>11</v>
      </c>
      <c r="E22" s="10">
        <v>1000</v>
      </c>
      <c r="F22" s="48"/>
      <c r="G22" s="48"/>
      <c r="I22" s="10">
        <v>1511.48</v>
      </c>
      <c r="J22" s="46"/>
      <c r="L22" s="46"/>
    </row>
    <row r="23" spans="1:13" x14ac:dyDescent="0.2">
      <c r="B23" s="1" t="s">
        <v>20</v>
      </c>
      <c r="E23" s="10">
        <f>'Supp WPs'!C108</f>
        <v>6280.4</v>
      </c>
      <c r="F23" s="48"/>
      <c r="G23" s="48"/>
      <c r="I23" s="10">
        <v>4433.59</v>
      </c>
      <c r="J23" s="46"/>
      <c r="L23" s="46"/>
    </row>
    <row r="24" spans="1:13" x14ac:dyDescent="0.2">
      <c r="B24" s="1" t="s">
        <v>226</v>
      </c>
      <c r="C24" s="3">
        <v>7</v>
      </c>
      <c r="E24" s="10">
        <v>1100</v>
      </c>
      <c r="F24" s="48"/>
      <c r="G24" s="48"/>
      <c r="I24" s="10">
        <v>2910</v>
      </c>
      <c r="J24" s="46"/>
      <c r="L24" s="46"/>
    </row>
    <row r="25" spans="1:13" x14ac:dyDescent="0.2">
      <c r="B25" s="9" t="s">
        <v>106</v>
      </c>
      <c r="E25" s="10">
        <f>'Supp WPs'!C114</f>
        <v>265</v>
      </c>
      <c r="F25" s="48"/>
      <c r="G25" s="48"/>
      <c r="I25" s="10"/>
      <c r="J25" s="46"/>
      <c r="L25" s="46"/>
    </row>
    <row r="26" spans="1:13" x14ac:dyDescent="0.2">
      <c r="B26" s="1" t="s">
        <v>21</v>
      </c>
      <c r="E26" s="18">
        <f>'Supp WPs'!C122</f>
        <v>2443.6999999999998</v>
      </c>
      <c r="F26" s="48"/>
      <c r="G26" s="48"/>
      <c r="I26" s="18">
        <v>2322.33</v>
      </c>
      <c r="J26" s="46"/>
      <c r="L26" s="46"/>
    </row>
    <row r="27" spans="1:13" ht="13.5" thickBot="1" x14ac:dyDescent="0.25">
      <c r="E27" s="48"/>
      <c r="F27" s="48"/>
      <c r="G27" s="16">
        <f>SUM(E17:E26)</f>
        <v>113552.52999999998</v>
      </c>
      <c r="K27" s="102">
        <f>SUM(I17:I26)</f>
        <v>100296.4</v>
      </c>
    </row>
    <row r="28" spans="1:13" ht="13.5" thickTop="1" x14ac:dyDescent="0.2">
      <c r="E28" s="48"/>
      <c r="F28" s="48"/>
      <c r="G28" s="48"/>
    </row>
    <row r="29" spans="1:13" ht="13.5" thickBot="1" x14ac:dyDescent="0.25">
      <c r="A29" s="2" t="s">
        <v>24</v>
      </c>
      <c r="B29" s="2"/>
      <c r="E29" s="48"/>
      <c r="F29" s="48"/>
      <c r="G29" s="103">
        <f>+SUM(G14-G27)</f>
        <v>-2272.7199999999866</v>
      </c>
      <c r="K29" s="102">
        <f>+SUM(K14-K27)</f>
        <v>9557.0899999999965</v>
      </c>
    </row>
    <row r="30" spans="1:13" ht="13.5" thickTop="1" x14ac:dyDescent="0.2">
      <c r="E30" s="46"/>
      <c r="F30" s="46"/>
      <c r="G30" s="48"/>
    </row>
    <row r="31" spans="1:13" x14ac:dyDescent="0.2">
      <c r="A31" s="2" t="s">
        <v>25</v>
      </c>
      <c r="B31" s="2"/>
      <c r="E31" s="46"/>
      <c r="F31" s="46"/>
      <c r="G31" s="48"/>
    </row>
    <row r="32" spans="1:13" x14ac:dyDescent="0.2">
      <c r="B32" s="9" t="s">
        <v>293</v>
      </c>
      <c r="E32" s="46"/>
      <c r="F32" s="46"/>
      <c r="G32" s="10">
        <f>K47</f>
        <v>85332.09</v>
      </c>
      <c r="K32" s="46">
        <v>86775</v>
      </c>
    </row>
    <row r="33" spans="2:13" x14ac:dyDescent="0.2">
      <c r="B33" s="1" t="s">
        <v>26</v>
      </c>
      <c r="E33" s="46"/>
      <c r="F33" s="46"/>
      <c r="G33" s="104">
        <f>G29</f>
        <v>-2272.7199999999866</v>
      </c>
      <c r="K33" s="50">
        <f>K29</f>
        <v>9557.0899999999965</v>
      </c>
    </row>
    <row r="34" spans="2:13" x14ac:dyDescent="0.2">
      <c r="E34" s="46"/>
      <c r="F34" s="46"/>
      <c r="G34" s="10">
        <f>SUM(G32:G33)</f>
        <v>83059.37000000001</v>
      </c>
      <c r="K34" s="46">
        <f>SUM(K32:K33)</f>
        <v>96332.09</v>
      </c>
      <c r="M34" s="46"/>
    </row>
    <row r="35" spans="2:13" x14ac:dyDescent="0.2">
      <c r="E35" s="46"/>
      <c r="F35" s="46"/>
      <c r="G35" s="46"/>
    </row>
    <row r="36" spans="2:13" x14ac:dyDescent="0.2">
      <c r="B36" s="9" t="s">
        <v>255</v>
      </c>
      <c r="E36" s="46"/>
      <c r="F36" s="46"/>
      <c r="G36" s="46"/>
    </row>
    <row r="37" spans="2:13" x14ac:dyDescent="0.2">
      <c r="B37" s="78" t="s">
        <v>91</v>
      </c>
      <c r="E37" s="10">
        <v>0</v>
      </c>
      <c r="F37" s="48"/>
      <c r="G37" s="48"/>
      <c r="I37" s="46">
        <v>3000</v>
      </c>
      <c r="J37" s="105"/>
      <c r="K37" s="105"/>
      <c r="M37" s="25"/>
    </row>
    <row r="38" spans="2:13" x14ac:dyDescent="0.2">
      <c r="B38" s="78" t="s">
        <v>261</v>
      </c>
      <c r="E38" s="10">
        <v>0</v>
      </c>
      <c r="F38" s="48"/>
      <c r="G38" s="48"/>
      <c r="I38" s="46">
        <v>1000</v>
      </c>
      <c r="J38" s="105"/>
      <c r="K38" s="105"/>
    </row>
    <row r="39" spans="2:13" x14ac:dyDescent="0.2">
      <c r="B39" s="78" t="s">
        <v>314</v>
      </c>
      <c r="E39" s="10">
        <v>0</v>
      </c>
      <c r="F39" s="48"/>
      <c r="G39" s="48"/>
      <c r="I39" s="46">
        <v>1000</v>
      </c>
      <c r="J39" s="105"/>
      <c r="K39" s="105"/>
    </row>
    <row r="40" spans="2:13" x14ac:dyDescent="0.2">
      <c r="B40" s="78" t="s">
        <v>92</v>
      </c>
      <c r="E40" s="10">
        <v>0</v>
      </c>
      <c r="F40" s="48"/>
      <c r="G40" s="48"/>
      <c r="I40" s="46">
        <v>1000</v>
      </c>
      <c r="J40" s="105"/>
      <c r="K40" s="105"/>
    </row>
    <row r="41" spans="2:13" x14ac:dyDescent="0.2">
      <c r="B41" s="78" t="s">
        <v>28</v>
      </c>
      <c r="E41" s="10">
        <v>0</v>
      </c>
      <c r="F41" s="48"/>
      <c r="G41" s="48"/>
      <c r="I41" s="46">
        <v>1000</v>
      </c>
      <c r="J41" s="105"/>
      <c r="K41" s="105"/>
    </row>
    <row r="42" spans="2:13" x14ac:dyDescent="0.2">
      <c r="B42" s="78" t="s">
        <v>315</v>
      </c>
      <c r="E42" s="10">
        <v>1000</v>
      </c>
      <c r="F42" s="48"/>
      <c r="G42" s="48"/>
      <c r="I42" s="46">
        <v>0</v>
      </c>
      <c r="J42" s="105"/>
      <c r="K42" s="105"/>
    </row>
    <row r="43" spans="2:13" x14ac:dyDescent="0.2">
      <c r="B43" s="79" t="s">
        <v>212</v>
      </c>
      <c r="E43" s="10">
        <v>1000</v>
      </c>
      <c r="F43" s="48"/>
      <c r="G43" s="48"/>
      <c r="I43" s="46">
        <v>4000</v>
      </c>
      <c r="J43" s="105"/>
      <c r="K43" s="105"/>
    </row>
    <row r="44" spans="2:13" x14ac:dyDescent="0.2">
      <c r="B44" s="106" t="s">
        <v>230</v>
      </c>
      <c r="E44" s="10">
        <v>0</v>
      </c>
      <c r="F44" s="48"/>
      <c r="G44" s="48"/>
      <c r="I44" s="46">
        <v>0</v>
      </c>
      <c r="J44" s="105"/>
      <c r="K44" s="105"/>
    </row>
    <row r="45" spans="2:13" x14ac:dyDescent="0.2">
      <c r="B45" s="107" t="s">
        <v>29</v>
      </c>
      <c r="C45" s="44" t="s">
        <v>30</v>
      </c>
      <c r="D45" s="108"/>
      <c r="E45" s="104">
        <v>0</v>
      </c>
      <c r="F45" s="48"/>
      <c r="G45" s="37"/>
      <c r="I45" s="109">
        <v>0</v>
      </c>
      <c r="J45" s="105"/>
    </row>
    <row r="46" spans="2:13" x14ac:dyDescent="0.2">
      <c r="B46" s="79"/>
      <c r="C46" s="44"/>
      <c r="D46" s="108"/>
      <c r="E46" s="48"/>
      <c r="F46" s="48"/>
      <c r="G46" s="104">
        <f>-SUM(E37:E45)</f>
        <v>-2000</v>
      </c>
      <c r="I46" s="105"/>
      <c r="J46" s="105"/>
      <c r="K46" s="105">
        <f>-SUM(I37:I45)</f>
        <v>-11000</v>
      </c>
    </row>
    <row r="47" spans="2:13" ht="13.5" thickBot="1" x14ac:dyDescent="0.25">
      <c r="E47" s="48"/>
      <c r="F47" s="48"/>
      <c r="G47" s="12">
        <f>SUM(G34:G46)</f>
        <v>81059.37000000001</v>
      </c>
      <c r="K47" s="110">
        <f>SUM(K34:K46)</f>
        <v>85332.09</v>
      </c>
    </row>
    <row r="48" spans="2:13" ht="13.5" thickTop="1" x14ac:dyDescent="0.2">
      <c r="E48" s="46"/>
      <c r="F48" s="46"/>
      <c r="G48" s="46"/>
    </row>
    <row r="49" spans="5:7" x14ac:dyDescent="0.2">
      <c r="E49" s="46"/>
      <c r="F49" s="46"/>
      <c r="G49" s="46"/>
    </row>
  </sheetData>
  <mergeCells count="4">
    <mergeCell ref="A1:K1"/>
    <mergeCell ref="A2:K2"/>
    <mergeCell ref="I4:K4"/>
    <mergeCell ref="E4:G4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&amp;C2</oddFooter>
  </headerFooter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zoomScaleNormal="100" workbookViewId="0">
      <selection activeCell="F16" sqref="F16"/>
    </sheetView>
  </sheetViews>
  <sheetFormatPr defaultColWidth="9.140625" defaultRowHeight="12.75" x14ac:dyDescent="0.2"/>
  <cols>
    <col min="1" max="1" width="3.85546875" style="5" customWidth="1"/>
    <col min="2" max="2" width="32.28515625" style="5" customWidth="1"/>
    <col min="3" max="3" width="4.85546875" style="5" bestFit="1" customWidth="1"/>
    <col min="4" max="4" width="2.42578125" style="5" customWidth="1"/>
    <col min="5" max="5" width="9.140625" style="5"/>
    <col min="6" max="6" width="10.140625" style="5" bestFit="1" customWidth="1"/>
    <col min="7" max="7" width="2.140625" style="5" customWidth="1"/>
    <col min="8" max="16384" width="9.140625" style="5"/>
  </cols>
  <sheetData>
    <row r="1" spans="1:9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spans="1:9" x14ac:dyDescent="0.2">
      <c r="A2" s="111" t="s">
        <v>294</v>
      </c>
      <c r="B2" s="111"/>
      <c r="C2" s="111"/>
      <c r="D2" s="111"/>
      <c r="E2" s="111"/>
      <c r="F2" s="111"/>
      <c r="G2" s="111"/>
      <c r="H2" s="111"/>
      <c r="I2" s="111"/>
    </row>
    <row r="3" spans="1:9" x14ac:dyDescent="0.2">
      <c r="A3" s="4"/>
      <c r="B3" s="4"/>
      <c r="C3" s="4"/>
      <c r="D3" s="4"/>
      <c r="E3" s="4"/>
      <c r="F3" s="4"/>
      <c r="G3" s="4"/>
      <c r="H3" s="4"/>
      <c r="I3" s="4"/>
    </row>
    <row r="4" spans="1:9" x14ac:dyDescent="0.2">
      <c r="E4" s="113">
        <v>2025</v>
      </c>
      <c r="F4" s="113"/>
      <c r="G4" s="11"/>
      <c r="H4" s="113">
        <v>2024</v>
      </c>
      <c r="I4" s="113"/>
    </row>
    <row r="5" spans="1:9" x14ac:dyDescent="0.2">
      <c r="C5" s="3" t="s">
        <v>31</v>
      </c>
      <c r="D5" s="3"/>
      <c r="E5" s="11" t="s">
        <v>14</v>
      </c>
      <c r="F5" s="11" t="s">
        <v>14</v>
      </c>
      <c r="G5" s="11"/>
      <c r="H5" s="11" t="s">
        <v>14</v>
      </c>
      <c r="I5" s="11" t="s">
        <v>14</v>
      </c>
    </row>
    <row r="6" spans="1:9" x14ac:dyDescent="0.2">
      <c r="A6" s="2" t="s">
        <v>32</v>
      </c>
      <c r="B6" s="1"/>
      <c r="C6" s="3"/>
      <c r="D6" s="3"/>
      <c r="E6" s="9"/>
    </row>
    <row r="7" spans="1:9" x14ac:dyDescent="0.2">
      <c r="B7" s="1" t="s">
        <v>33</v>
      </c>
      <c r="C7" s="3">
        <v>4</v>
      </c>
      <c r="D7" s="3"/>
      <c r="E7" s="14">
        <f>Notes!C88</f>
        <v>17269.500000000004</v>
      </c>
      <c r="F7" s="13"/>
      <c r="H7" s="14">
        <v>14484</v>
      </c>
    </row>
    <row r="8" spans="1:9" x14ac:dyDescent="0.2">
      <c r="B8" s="1" t="s">
        <v>188</v>
      </c>
      <c r="C8" s="3">
        <v>6</v>
      </c>
      <c r="D8" s="3"/>
      <c r="E8" s="15">
        <f>73876.75+82075.56+87963.51+89.97+22668.72</f>
        <v>266674.51</v>
      </c>
      <c r="F8" s="13"/>
      <c r="H8" s="15">
        <v>267830</v>
      </c>
    </row>
    <row r="9" spans="1:9" x14ac:dyDescent="0.2">
      <c r="C9" s="6"/>
      <c r="D9" s="6"/>
      <c r="E9" s="14">
        <f>SUM(E7:E8)</f>
        <v>283944.01</v>
      </c>
      <c r="F9" s="13"/>
      <c r="H9" s="14">
        <f>SUM(H7:H8)</f>
        <v>282314</v>
      </c>
    </row>
    <row r="10" spans="1:9" x14ac:dyDescent="0.2">
      <c r="C10" s="6"/>
      <c r="D10" s="6"/>
      <c r="E10" s="13"/>
      <c r="F10" s="13"/>
    </row>
    <row r="11" spans="1:9" x14ac:dyDescent="0.2">
      <c r="A11" s="2" t="s">
        <v>34</v>
      </c>
      <c r="C11" s="6"/>
      <c r="D11" s="6"/>
      <c r="E11" s="13"/>
      <c r="F11" s="13"/>
    </row>
    <row r="12" spans="1:9" x14ac:dyDescent="0.2">
      <c r="B12" s="1" t="s">
        <v>35</v>
      </c>
      <c r="C12" s="3">
        <v>5</v>
      </c>
      <c r="D12" s="3"/>
      <c r="E12" s="15">
        <f>Notes!C107</f>
        <v>24058.51</v>
      </c>
      <c r="F12" s="13"/>
      <c r="H12" s="18">
        <v>8405</v>
      </c>
    </row>
    <row r="13" spans="1:9" x14ac:dyDescent="0.2">
      <c r="C13" s="6"/>
      <c r="D13" s="6"/>
      <c r="E13" s="13"/>
      <c r="F13" s="13"/>
    </row>
    <row r="14" spans="1:9" x14ac:dyDescent="0.2">
      <c r="A14" s="2" t="s">
        <v>36</v>
      </c>
      <c r="C14" s="6"/>
      <c r="D14" s="6"/>
      <c r="E14" s="13"/>
      <c r="F14" s="15">
        <f>SUM(E9-E12)</f>
        <v>259885.5</v>
      </c>
      <c r="I14" s="15">
        <f>SUM(H9-H12)</f>
        <v>273909</v>
      </c>
    </row>
    <row r="15" spans="1:9" x14ac:dyDescent="0.2">
      <c r="C15" s="6"/>
      <c r="D15" s="6"/>
    </row>
    <row r="16" spans="1:9" ht="13.5" thickBot="1" x14ac:dyDescent="0.25">
      <c r="A16" s="2" t="s">
        <v>187</v>
      </c>
      <c r="C16" s="6"/>
      <c r="D16" s="6"/>
      <c r="F16" s="16">
        <f>SUM(F14:F15)</f>
        <v>259885.5</v>
      </c>
      <c r="I16" s="16">
        <f>SUM(I14:I15)</f>
        <v>273909</v>
      </c>
    </row>
    <row r="17" spans="1:11" ht="13.5" thickTop="1" x14ac:dyDescent="0.2">
      <c r="C17" s="6"/>
      <c r="D17" s="6"/>
    </row>
    <row r="18" spans="1:11" x14ac:dyDescent="0.2">
      <c r="A18" s="2" t="s">
        <v>37</v>
      </c>
      <c r="C18" s="6"/>
      <c r="D18" s="6"/>
    </row>
    <row r="19" spans="1:11" x14ac:dyDescent="0.2">
      <c r="B19" s="1" t="s">
        <v>38</v>
      </c>
      <c r="C19" s="6"/>
      <c r="D19" s="6"/>
      <c r="F19" s="10">
        <f>'Inc + Exp'!G47</f>
        <v>81059.37000000001</v>
      </c>
      <c r="I19" s="10">
        <f>'Inc + Exp'!K47</f>
        <v>85332.09</v>
      </c>
    </row>
    <row r="20" spans="1:11" x14ac:dyDescent="0.2">
      <c r="B20" s="1" t="s">
        <v>39</v>
      </c>
      <c r="C20" s="3">
        <v>10</v>
      </c>
      <c r="D20" s="3"/>
      <c r="F20" s="10">
        <f>Notes!C145</f>
        <v>178826.45</v>
      </c>
      <c r="I20" s="10">
        <v>188578</v>
      </c>
      <c r="K20" s="8"/>
    </row>
    <row r="21" spans="1:11" ht="13.5" thickBot="1" x14ac:dyDescent="0.25">
      <c r="F21" s="12">
        <f>SUM(F19:F20)</f>
        <v>259885.82</v>
      </c>
      <c r="I21" s="12">
        <v>273909</v>
      </c>
    </row>
    <row r="22" spans="1:11" ht="13.5" thickTop="1" x14ac:dyDescent="0.2">
      <c r="F22" s="10">
        <f>F21-F16</f>
        <v>0.32000000000698492</v>
      </c>
      <c r="I22" s="10">
        <f>I21-I16</f>
        <v>0</v>
      </c>
    </row>
    <row r="24" spans="1:11" x14ac:dyDescent="0.2">
      <c r="F24" s="8"/>
    </row>
    <row r="31" spans="1:11" x14ac:dyDescent="0.2">
      <c r="A31" s="1" t="s">
        <v>40</v>
      </c>
    </row>
    <row r="32" spans="1:11" x14ac:dyDescent="0.2">
      <c r="A32" s="9" t="s">
        <v>295</v>
      </c>
    </row>
    <row r="35" spans="1:1" x14ac:dyDescent="0.2">
      <c r="A35" s="1" t="s">
        <v>42</v>
      </c>
    </row>
    <row r="37" spans="1:1" x14ac:dyDescent="0.2">
      <c r="A37" s="1" t="s">
        <v>41</v>
      </c>
    </row>
  </sheetData>
  <mergeCells count="4">
    <mergeCell ref="E4:F4"/>
    <mergeCell ref="H4:I4"/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&amp;C3</oddFooter>
  </headerFooter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0"/>
  <sheetViews>
    <sheetView topLeftCell="A75" zoomScaleNormal="100" workbookViewId="0">
      <selection activeCell="C78" sqref="C78"/>
    </sheetView>
  </sheetViews>
  <sheetFormatPr defaultColWidth="9.140625" defaultRowHeight="12.75" x14ac:dyDescent="0.2"/>
  <cols>
    <col min="1" max="1" width="3.7109375" style="20" customWidth="1"/>
    <col min="2" max="2" width="56" style="1" customWidth="1"/>
    <col min="3" max="3" width="16" style="1" customWidth="1"/>
    <col min="4" max="4" width="9" style="1" customWidth="1"/>
    <col min="5" max="5" width="14.140625" style="1" customWidth="1"/>
    <col min="6" max="6" width="4.28515625" style="1" customWidth="1"/>
    <col min="7" max="7" width="9.140625" style="1"/>
    <col min="8" max="8" width="10.140625" style="1" bestFit="1" customWidth="1"/>
    <col min="9" max="16384" width="9.140625" style="1"/>
  </cols>
  <sheetData>
    <row r="1" spans="1:6" x14ac:dyDescent="0.2">
      <c r="A1" s="111" t="s">
        <v>0</v>
      </c>
      <c r="B1" s="111"/>
      <c r="C1" s="111"/>
      <c r="D1" s="111"/>
      <c r="E1" s="111"/>
      <c r="F1" s="2"/>
    </row>
    <row r="2" spans="1:6" x14ac:dyDescent="0.2">
      <c r="A2" s="111" t="s">
        <v>296</v>
      </c>
      <c r="B2" s="111"/>
      <c r="C2" s="111"/>
      <c r="D2" s="111"/>
      <c r="E2" s="111"/>
      <c r="F2" s="2"/>
    </row>
    <row r="3" spans="1:6" x14ac:dyDescent="0.2">
      <c r="A3" s="4"/>
      <c r="B3" s="4"/>
      <c r="C3" s="4"/>
      <c r="D3" s="4"/>
      <c r="E3" s="4"/>
      <c r="F3" s="2"/>
    </row>
    <row r="4" spans="1:6" x14ac:dyDescent="0.2">
      <c r="A4" s="19">
        <v>1</v>
      </c>
      <c r="B4" s="2" t="s">
        <v>44</v>
      </c>
      <c r="E4" s="20"/>
    </row>
    <row r="5" spans="1:6" x14ac:dyDescent="0.2">
      <c r="A5" s="20" t="s">
        <v>45</v>
      </c>
      <c r="E5" s="3"/>
      <c r="F5" s="3"/>
    </row>
    <row r="6" spans="1:6" x14ac:dyDescent="0.2">
      <c r="A6" s="20" t="s">
        <v>46</v>
      </c>
    </row>
    <row r="7" spans="1:6" x14ac:dyDescent="0.2">
      <c r="A7" s="20" t="s">
        <v>43</v>
      </c>
    </row>
    <row r="8" spans="1:6" x14ac:dyDescent="0.2">
      <c r="A8" s="20" t="s">
        <v>49</v>
      </c>
    </row>
    <row r="9" spans="1:6" x14ac:dyDescent="0.2">
      <c r="A9" s="20" t="s">
        <v>48</v>
      </c>
    </row>
    <row r="10" spans="1:6" x14ac:dyDescent="0.2">
      <c r="A10" s="20" t="s">
        <v>47</v>
      </c>
    </row>
    <row r="11" spans="1:6" x14ac:dyDescent="0.2">
      <c r="A11" s="20" t="s">
        <v>50</v>
      </c>
    </row>
    <row r="12" spans="1:6" x14ac:dyDescent="0.2">
      <c r="A12" s="20" t="s">
        <v>51</v>
      </c>
    </row>
    <row r="13" spans="1:6" x14ac:dyDescent="0.2">
      <c r="A13" s="20" t="s">
        <v>52</v>
      </c>
    </row>
    <row r="15" spans="1:6" x14ac:dyDescent="0.2">
      <c r="A15" s="21" t="s">
        <v>297</v>
      </c>
      <c r="C15" s="22">
        <v>735109.13</v>
      </c>
    </row>
    <row r="16" spans="1:6" x14ac:dyDescent="0.2">
      <c r="A16" s="20" t="s">
        <v>237</v>
      </c>
      <c r="C16" s="22"/>
    </row>
    <row r="17" spans="1:3" x14ac:dyDescent="0.2">
      <c r="A17" s="21" t="s">
        <v>299</v>
      </c>
      <c r="C17" s="23">
        <v>265</v>
      </c>
    </row>
    <row r="18" spans="1:3" x14ac:dyDescent="0.2">
      <c r="A18" s="21" t="s">
        <v>307</v>
      </c>
      <c r="C18" s="23">
        <v>1010.77</v>
      </c>
    </row>
    <row r="19" spans="1:3" x14ac:dyDescent="0.2">
      <c r="A19" s="21" t="s">
        <v>310</v>
      </c>
      <c r="C19" s="23">
        <v>2139</v>
      </c>
    </row>
    <row r="20" spans="1:3" x14ac:dyDescent="0.2">
      <c r="A20" s="21" t="s">
        <v>311</v>
      </c>
      <c r="C20" s="23">
        <v>553</v>
      </c>
    </row>
    <row r="21" spans="1:3" x14ac:dyDescent="0.2">
      <c r="A21" s="21" t="s">
        <v>312</v>
      </c>
      <c r="C21" s="23">
        <v>1010.77</v>
      </c>
    </row>
    <row r="22" spans="1:3" x14ac:dyDescent="0.2">
      <c r="A22" s="20" t="s">
        <v>66</v>
      </c>
      <c r="C22" s="23">
        <f>SUM(C17:C21)</f>
        <v>4978.54</v>
      </c>
    </row>
    <row r="23" spans="1:3" x14ac:dyDescent="0.2">
      <c r="C23" s="23"/>
    </row>
    <row r="24" spans="1:3" x14ac:dyDescent="0.2">
      <c r="A24" s="20" t="s">
        <v>53</v>
      </c>
      <c r="C24" s="23"/>
    </row>
    <row r="25" spans="1:3" x14ac:dyDescent="0.2">
      <c r="A25" s="21" t="s">
        <v>308</v>
      </c>
      <c r="C25" s="23">
        <v>942.26</v>
      </c>
    </row>
    <row r="26" spans="1:3" x14ac:dyDescent="0.2">
      <c r="A26" s="21" t="s">
        <v>310</v>
      </c>
      <c r="C26" s="23">
        <v>2970</v>
      </c>
    </row>
    <row r="27" spans="1:3" x14ac:dyDescent="0.2">
      <c r="A27" s="21" t="s">
        <v>313</v>
      </c>
      <c r="C27" s="23">
        <v>942.26</v>
      </c>
    </row>
    <row r="28" spans="1:3" x14ac:dyDescent="0.2">
      <c r="A28" s="21"/>
      <c r="C28" s="23"/>
    </row>
    <row r="29" spans="1:3" x14ac:dyDescent="0.2">
      <c r="A29" s="20" t="s">
        <v>66</v>
      </c>
      <c r="C29" s="23">
        <f>SUM(C25:C28)</f>
        <v>4854.5200000000004</v>
      </c>
    </row>
    <row r="31" spans="1:3" x14ac:dyDescent="0.2">
      <c r="A31" s="21" t="s">
        <v>298</v>
      </c>
      <c r="C31" s="22">
        <f>SUM(C15+C22-C29)</f>
        <v>735233.15</v>
      </c>
    </row>
    <row r="33" spans="1:3" x14ac:dyDescent="0.2">
      <c r="A33" s="24" t="s">
        <v>300</v>
      </c>
    </row>
    <row r="34" spans="1:3" x14ac:dyDescent="0.2">
      <c r="C34" s="3" t="s">
        <v>54</v>
      </c>
    </row>
    <row r="36" spans="1:3" x14ac:dyDescent="0.2">
      <c r="A36" s="20" t="s">
        <v>55</v>
      </c>
      <c r="C36" s="25">
        <v>92000</v>
      </c>
    </row>
    <row r="37" spans="1:3" x14ac:dyDescent="0.2">
      <c r="A37" s="20" t="s">
        <v>56</v>
      </c>
      <c r="C37" s="25">
        <v>220000</v>
      </c>
    </row>
    <row r="38" spans="1:3" x14ac:dyDescent="0.2">
      <c r="A38" s="20" t="s">
        <v>57</v>
      </c>
      <c r="C38" s="25">
        <v>3864.69</v>
      </c>
    </row>
    <row r="39" spans="1:3" x14ac:dyDescent="0.2">
      <c r="A39" s="20" t="s">
        <v>257</v>
      </c>
      <c r="C39" s="25">
        <v>76.150000000000006</v>
      </c>
    </row>
    <row r="40" spans="1:3" x14ac:dyDescent="0.2">
      <c r="A40" s="20" t="s">
        <v>200</v>
      </c>
      <c r="C40" s="25">
        <v>2</v>
      </c>
    </row>
    <row r="41" spans="1:3" x14ac:dyDescent="0.2">
      <c r="A41" s="21" t="s">
        <v>249</v>
      </c>
      <c r="C41" s="25">
        <v>1</v>
      </c>
    </row>
    <row r="42" spans="1:3" x14ac:dyDescent="0.2">
      <c r="A42" s="21" t="s">
        <v>259</v>
      </c>
      <c r="C42" s="25">
        <v>66566.33</v>
      </c>
    </row>
    <row r="43" spans="1:3" x14ac:dyDescent="0.2">
      <c r="A43" s="21" t="s">
        <v>309</v>
      </c>
      <c r="C43" s="25">
        <v>7613.65</v>
      </c>
    </row>
    <row r="44" spans="1:3" x14ac:dyDescent="0.2">
      <c r="A44" s="20" t="s">
        <v>58</v>
      </c>
      <c r="C44" s="25">
        <v>20941.41</v>
      </c>
    </row>
    <row r="45" spans="1:3" x14ac:dyDescent="0.2">
      <c r="A45" s="20" t="s">
        <v>59</v>
      </c>
      <c r="C45" s="25">
        <v>480</v>
      </c>
    </row>
    <row r="46" spans="1:3" x14ac:dyDescent="0.2">
      <c r="A46" s="20" t="s">
        <v>60</v>
      </c>
      <c r="C46" s="25">
        <v>284.95</v>
      </c>
    </row>
    <row r="47" spans="1:3" x14ac:dyDescent="0.2">
      <c r="A47" s="20" t="s">
        <v>61</v>
      </c>
      <c r="C47" s="25">
        <v>337.52</v>
      </c>
    </row>
    <row r="48" spans="1:3" x14ac:dyDescent="0.2">
      <c r="A48" s="21" t="s">
        <v>250</v>
      </c>
      <c r="C48" s="25">
        <v>5108.1099999999997</v>
      </c>
    </row>
    <row r="49" spans="1:8" x14ac:dyDescent="0.2">
      <c r="A49" s="20" t="s">
        <v>62</v>
      </c>
      <c r="C49" s="25">
        <v>19107.2</v>
      </c>
    </row>
    <row r="50" spans="1:8" x14ac:dyDescent="0.2">
      <c r="A50" s="20" t="s">
        <v>201</v>
      </c>
      <c r="C50" s="25">
        <v>588.9</v>
      </c>
    </row>
    <row r="51" spans="1:8" x14ac:dyDescent="0.2">
      <c r="A51" s="20" t="s">
        <v>201</v>
      </c>
      <c r="C51" s="25">
        <v>140.76</v>
      </c>
    </row>
    <row r="52" spans="1:8" x14ac:dyDescent="0.2">
      <c r="A52" s="21" t="s">
        <v>258</v>
      </c>
      <c r="C52" s="17">
        <v>18458.599999999999</v>
      </c>
    </row>
    <row r="53" spans="1:8" x14ac:dyDescent="0.2">
      <c r="A53" s="20" t="s">
        <v>63</v>
      </c>
      <c r="C53" s="25">
        <v>265470.46999999997</v>
      </c>
      <c r="H53" s="26"/>
    </row>
    <row r="54" spans="1:8" x14ac:dyDescent="0.2">
      <c r="A54" s="20" t="s">
        <v>225</v>
      </c>
      <c r="C54" s="25">
        <v>375</v>
      </c>
    </row>
    <row r="55" spans="1:8" x14ac:dyDescent="0.2">
      <c r="A55" s="20" t="s">
        <v>64</v>
      </c>
      <c r="C55" s="25">
        <v>1583.41</v>
      </c>
    </row>
    <row r="56" spans="1:8" x14ac:dyDescent="0.2">
      <c r="A56" s="20" t="s">
        <v>65</v>
      </c>
      <c r="C56" s="27">
        <v>6988</v>
      </c>
    </row>
    <row r="57" spans="1:8" x14ac:dyDescent="0.2">
      <c r="A57" s="21" t="s">
        <v>283</v>
      </c>
      <c r="C57" s="27">
        <v>2598</v>
      </c>
    </row>
    <row r="58" spans="1:8" x14ac:dyDescent="0.2">
      <c r="A58" s="21" t="s">
        <v>299</v>
      </c>
      <c r="C58" s="27">
        <v>265</v>
      </c>
    </row>
    <row r="59" spans="1:8" x14ac:dyDescent="0.2">
      <c r="A59" s="21" t="s">
        <v>284</v>
      </c>
      <c r="C59" s="27">
        <v>2382</v>
      </c>
    </row>
    <row r="60" spans="1:8" x14ac:dyDescent="0.2">
      <c r="A60" s="20" t="s">
        <v>66</v>
      </c>
      <c r="C60" s="28">
        <f>SUM(C36:C59)</f>
        <v>735233.15</v>
      </c>
      <c r="D60" s="29">
        <f>C60-C31</f>
        <v>0</v>
      </c>
    </row>
    <row r="64" spans="1:8" x14ac:dyDescent="0.2">
      <c r="A64" s="19">
        <v>2</v>
      </c>
      <c r="B64" s="2" t="s">
        <v>78</v>
      </c>
    </row>
    <row r="65" spans="1:7" x14ac:dyDescent="0.2">
      <c r="A65" s="20" t="s">
        <v>67</v>
      </c>
    </row>
    <row r="66" spans="1:7" x14ac:dyDescent="0.2">
      <c r="A66" s="24" t="s">
        <v>68</v>
      </c>
      <c r="C66" s="30" t="s">
        <v>69</v>
      </c>
      <c r="E66" s="31" t="s">
        <v>70</v>
      </c>
    </row>
    <row r="67" spans="1:7" x14ac:dyDescent="0.2">
      <c r="A67" s="20" t="s">
        <v>72</v>
      </c>
      <c r="C67" s="32">
        <v>25</v>
      </c>
      <c r="E67" s="1" t="s">
        <v>71</v>
      </c>
    </row>
    <row r="68" spans="1:7" x14ac:dyDescent="0.2">
      <c r="C68" s="3"/>
    </row>
    <row r="69" spans="1:7" ht="25.5" x14ac:dyDescent="0.2">
      <c r="A69" s="20" t="s">
        <v>73</v>
      </c>
      <c r="C69" s="32">
        <v>100</v>
      </c>
      <c r="E69" s="33" t="s">
        <v>306</v>
      </c>
    </row>
    <row r="70" spans="1:7" x14ac:dyDescent="0.2">
      <c r="E70" s="9"/>
    </row>
    <row r="71" spans="1:7" x14ac:dyDescent="0.2">
      <c r="A71" s="19">
        <v>3</v>
      </c>
      <c r="B71" s="2" t="s">
        <v>79</v>
      </c>
    </row>
    <row r="72" spans="1:7" x14ac:dyDescent="0.2">
      <c r="A72" s="20" t="s">
        <v>74</v>
      </c>
    </row>
    <row r="75" spans="1:7" x14ac:dyDescent="0.2">
      <c r="A75" s="19">
        <v>4</v>
      </c>
      <c r="B75" s="2" t="s">
        <v>80</v>
      </c>
    </row>
    <row r="76" spans="1:7" x14ac:dyDescent="0.2">
      <c r="A76" s="20" t="s">
        <v>215</v>
      </c>
    </row>
    <row r="77" spans="1:7" x14ac:dyDescent="0.2">
      <c r="A77" s="1"/>
      <c r="B77" s="21" t="s">
        <v>75</v>
      </c>
      <c r="C77" s="34">
        <f>14948.92-15-472.4</f>
        <v>14461.52</v>
      </c>
      <c r="G77" s="35"/>
    </row>
    <row r="78" spans="1:7" x14ac:dyDescent="0.2">
      <c r="A78" s="1"/>
      <c r="B78" s="21" t="s">
        <v>242</v>
      </c>
      <c r="C78" s="34">
        <v>864.87</v>
      </c>
      <c r="G78" s="25"/>
    </row>
    <row r="79" spans="1:7" x14ac:dyDescent="0.2">
      <c r="A79" s="1"/>
      <c r="B79" s="21" t="s">
        <v>333</v>
      </c>
      <c r="C79" s="34">
        <v>86.86</v>
      </c>
      <c r="G79" s="25"/>
    </row>
    <row r="80" spans="1:7" x14ac:dyDescent="0.2">
      <c r="A80" s="1"/>
      <c r="B80" s="21" t="s">
        <v>287</v>
      </c>
      <c r="C80" s="34">
        <v>1261.67</v>
      </c>
      <c r="G80" s="25"/>
    </row>
    <row r="81" spans="1:3" x14ac:dyDescent="0.2">
      <c r="A81" s="1"/>
      <c r="B81" s="21" t="s">
        <v>243</v>
      </c>
      <c r="C81" s="34">
        <v>360</v>
      </c>
    </row>
    <row r="82" spans="1:3" x14ac:dyDescent="0.2">
      <c r="A82" s="1"/>
      <c r="B82" s="21" t="s">
        <v>244</v>
      </c>
      <c r="C82" s="34">
        <v>22.5</v>
      </c>
    </row>
    <row r="83" spans="1:3" x14ac:dyDescent="0.2">
      <c r="A83" s="1"/>
      <c r="B83" s="21" t="s">
        <v>245</v>
      </c>
      <c r="C83" s="34">
        <v>15</v>
      </c>
    </row>
    <row r="84" spans="1:3" x14ac:dyDescent="0.2">
      <c r="A84" s="1"/>
      <c r="B84" s="21" t="s">
        <v>228</v>
      </c>
      <c r="C84" s="34">
        <v>5.83</v>
      </c>
    </row>
    <row r="85" spans="1:3" x14ac:dyDescent="0.2">
      <c r="A85" s="1"/>
      <c r="B85" s="21" t="s">
        <v>332</v>
      </c>
      <c r="C85" s="34">
        <v>85</v>
      </c>
    </row>
    <row r="86" spans="1:3" x14ac:dyDescent="0.2">
      <c r="A86" s="1"/>
      <c r="B86" s="21" t="s">
        <v>288</v>
      </c>
      <c r="C86" s="34">
        <v>18.75</v>
      </c>
    </row>
    <row r="87" spans="1:3" x14ac:dyDescent="0.2">
      <c r="A87" s="1"/>
      <c r="B87" s="21" t="s">
        <v>229</v>
      </c>
      <c r="C87" s="34">
        <v>87.5</v>
      </c>
    </row>
    <row r="88" spans="1:3" ht="13.5" thickBot="1" x14ac:dyDescent="0.25">
      <c r="C88" s="36">
        <f>SUM(C77:C87)</f>
        <v>17269.500000000004</v>
      </c>
    </row>
    <row r="89" spans="1:3" ht="13.5" thickTop="1" x14ac:dyDescent="0.2">
      <c r="B89" s="1" t="s">
        <v>246</v>
      </c>
      <c r="C89" s="37"/>
    </row>
    <row r="90" spans="1:3" x14ac:dyDescent="0.2">
      <c r="A90" s="19">
        <v>5</v>
      </c>
      <c r="B90" s="2" t="s">
        <v>81</v>
      </c>
      <c r="C90" s="37"/>
    </row>
    <row r="91" spans="1:3" x14ac:dyDescent="0.2">
      <c r="A91" s="20" t="s">
        <v>214</v>
      </c>
      <c r="C91" s="37"/>
    </row>
    <row r="92" spans="1:3" x14ac:dyDescent="0.2">
      <c r="A92" s="19" t="s">
        <v>76</v>
      </c>
      <c r="C92" s="37"/>
    </row>
    <row r="93" spans="1:3" x14ac:dyDescent="0.2">
      <c r="A93" s="19"/>
      <c r="B93" s="38"/>
      <c r="C93" s="34">
        <f>24755.13-2834.4</f>
        <v>21920.73</v>
      </c>
    </row>
    <row r="94" spans="1:3" x14ac:dyDescent="0.2">
      <c r="C94" s="17"/>
    </row>
    <row r="95" spans="1:3" x14ac:dyDescent="0.2">
      <c r="A95" s="20" t="s">
        <v>216</v>
      </c>
      <c r="C95" s="39"/>
    </row>
    <row r="96" spans="1:3" x14ac:dyDescent="0.2">
      <c r="A96" s="19" t="s">
        <v>77</v>
      </c>
      <c r="C96" s="37"/>
    </row>
    <row r="97" spans="1:3" x14ac:dyDescent="0.2">
      <c r="A97" s="19"/>
      <c r="B97" s="9" t="s">
        <v>247</v>
      </c>
      <c r="C97" s="40">
        <v>118</v>
      </c>
    </row>
    <row r="98" spans="1:3" x14ac:dyDescent="0.2">
      <c r="A98" s="19"/>
      <c r="B98" s="9" t="s">
        <v>334</v>
      </c>
      <c r="C98" s="40">
        <v>155</v>
      </c>
    </row>
    <row r="99" spans="1:3" x14ac:dyDescent="0.2">
      <c r="A99" s="19"/>
      <c r="B99" s="9" t="s">
        <v>338</v>
      </c>
      <c r="C99" s="40">
        <v>550</v>
      </c>
    </row>
    <row r="100" spans="1:3" x14ac:dyDescent="0.2">
      <c r="A100" s="19"/>
      <c r="B100" s="9" t="s">
        <v>335</v>
      </c>
      <c r="C100" s="40">
        <v>39.78</v>
      </c>
    </row>
    <row r="101" spans="1:3" x14ac:dyDescent="0.2">
      <c r="A101" s="19"/>
      <c r="B101" s="9" t="s">
        <v>336</v>
      </c>
      <c r="C101" s="40">
        <v>320</v>
      </c>
    </row>
    <row r="102" spans="1:3" x14ac:dyDescent="0.2">
      <c r="A102" s="19"/>
      <c r="B102" s="9" t="s">
        <v>279</v>
      </c>
      <c r="C102" s="40">
        <v>295</v>
      </c>
    </row>
    <row r="103" spans="1:3" x14ac:dyDescent="0.2">
      <c r="A103" s="19"/>
      <c r="B103" s="9" t="s">
        <v>217</v>
      </c>
      <c r="C103" s="40">
        <v>420</v>
      </c>
    </row>
    <row r="104" spans="1:3" x14ac:dyDescent="0.2">
      <c r="A104" s="19"/>
      <c r="B104" s="9" t="s">
        <v>337</v>
      </c>
      <c r="C104" s="40">
        <v>240</v>
      </c>
    </row>
    <row r="105" spans="1:3" x14ac:dyDescent="0.2">
      <c r="A105" s="19"/>
      <c r="B105" s="9"/>
      <c r="C105" s="41">
        <f>SUM(C97:C104)</f>
        <v>2137.7799999999997</v>
      </c>
    </row>
    <row r="106" spans="1:3" x14ac:dyDescent="0.2">
      <c r="A106" s="19"/>
      <c r="B106" s="9"/>
      <c r="C106" s="9"/>
    </row>
    <row r="107" spans="1:3" ht="13.5" thickBot="1" x14ac:dyDescent="0.25">
      <c r="A107" s="20" t="s">
        <v>224</v>
      </c>
      <c r="B107" s="9"/>
      <c r="C107" s="42">
        <f>C93+C105</f>
        <v>24058.51</v>
      </c>
    </row>
    <row r="108" spans="1:3" ht="13.5" thickTop="1" x14ac:dyDescent="0.2">
      <c r="C108" s="25"/>
    </row>
    <row r="110" spans="1:3" x14ac:dyDescent="0.2">
      <c r="A110" s="19">
        <v>6</v>
      </c>
      <c r="B110" s="2" t="s">
        <v>82</v>
      </c>
    </row>
    <row r="111" spans="1:3" x14ac:dyDescent="0.2">
      <c r="B111" s="1" t="s">
        <v>213</v>
      </c>
    </row>
    <row r="113" spans="1:5" x14ac:dyDescent="0.2">
      <c r="A113" s="19">
        <v>7</v>
      </c>
      <c r="B113" s="2" t="s">
        <v>83</v>
      </c>
    </row>
    <row r="114" spans="1:5" x14ac:dyDescent="0.2">
      <c r="A114" s="21" t="s">
        <v>202</v>
      </c>
      <c r="B114" s="9"/>
      <c r="C114" s="9"/>
      <c r="D114" s="9"/>
      <c r="E114" s="9"/>
    </row>
    <row r="115" spans="1:5" x14ac:dyDescent="0.2">
      <c r="A115" s="43" t="s">
        <v>322</v>
      </c>
      <c r="B115" s="9"/>
      <c r="C115" s="9"/>
      <c r="D115" s="9"/>
      <c r="E115" s="9"/>
    </row>
    <row r="116" spans="1:5" x14ac:dyDescent="0.2">
      <c r="A116" s="20" t="s">
        <v>199</v>
      </c>
    </row>
    <row r="117" spans="1:5" x14ac:dyDescent="0.2">
      <c r="A117" s="44"/>
      <c r="B117" s="9" t="s">
        <v>316</v>
      </c>
      <c r="C117" s="25">
        <v>500</v>
      </c>
    </row>
    <row r="118" spans="1:5" x14ac:dyDescent="0.2">
      <c r="A118" s="44"/>
      <c r="B118" s="9" t="s">
        <v>285</v>
      </c>
      <c r="C118" s="25">
        <v>100</v>
      </c>
    </row>
    <row r="119" spans="1:5" x14ac:dyDescent="0.2">
      <c r="A119" s="44"/>
      <c r="B119" s="9" t="s">
        <v>317</v>
      </c>
      <c r="C119" s="25">
        <v>500</v>
      </c>
    </row>
    <row r="120" spans="1:5" ht="13.5" thickBot="1" x14ac:dyDescent="0.25">
      <c r="A120" s="44"/>
      <c r="C120" s="45">
        <f>SUM(C117:C119)</f>
        <v>1100</v>
      </c>
    </row>
    <row r="121" spans="1:5" ht="13.5" thickTop="1" x14ac:dyDescent="0.2"/>
    <row r="122" spans="1:5" x14ac:dyDescent="0.2">
      <c r="A122" s="19">
        <v>8</v>
      </c>
      <c r="B122" s="2" t="s">
        <v>84</v>
      </c>
    </row>
    <row r="123" spans="1:5" x14ac:dyDescent="0.2">
      <c r="A123" s="1"/>
      <c r="B123" s="20" t="s">
        <v>85</v>
      </c>
    </row>
    <row r="125" spans="1:5" x14ac:dyDescent="0.2">
      <c r="A125" s="19">
        <v>9</v>
      </c>
      <c r="B125" s="2" t="s">
        <v>86</v>
      </c>
    </row>
    <row r="126" spans="1:5" x14ac:dyDescent="0.2">
      <c r="A126" s="1"/>
      <c r="B126" s="20" t="s">
        <v>87</v>
      </c>
    </row>
    <row r="128" spans="1:5" x14ac:dyDescent="0.2">
      <c r="A128" s="19">
        <v>10</v>
      </c>
      <c r="B128" s="2" t="s">
        <v>88</v>
      </c>
    </row>
    <row r="129" spans="1:8" x14ac:dyDescent="0.2">
      <c r="C129" s="3">
        <v>2025</v>
      </c>
      <c r="E129" s="3">
        <v>2024</v>
      </c>
    </row>
    <row r="130" spans="1:8" x14ac:dyDescent="0.2">
      <c r="A130" s="19" t="s">
        <v>89</v>
      </c>
      <c r="C130" s="3" t="s">
        <v>14</v>
      </c>
      <c r="E130" s="3" t="s">
        <v>14</v>
      </c>
    </row>
    <row r="131" spans="1:8" x14ac:dyDescent="0.2">
      <c r="A131" s="1"/>
      <c r="B131" s="20" t="s">
        <v>90</v>
      </c>
      <c r="C131" s="10">
        <v>69670.740000000005</v>
      </c>
      <c r="E131" s="10">
        <v>84670.74</v>
      </c>
      <c r="H131" s="46"/>
    </row>
    <row r="132" spans="1:8" x14ac:dyDescent="0.2">
      <c r="A132" s="1"/>
      <c r="B132" s="20" t="s">
        <v>28</v>
      </c>
      <c r="C132" s="10">
        <v>1168.3599999999999</v>
      </c>
      <c r="E132" s="10">
        <v>1168.3599999999999</v>
      </c>
      <c r="H132" s="46"/>
    </row>
    <row r="133" spans="1:8" x14ac:dyDescent="0.2">
      <c r="A133" s="1"/>
      <c r="B133" s="20" t="s">
        <v>20</v>
      </c>
      <c r="C133" s="47">
        <v>15367</v>
      </c>
      <c r="E133" s="47">
        <v>15367</v>
      </c>
      <c r="H133" s="46"/>
    </row>
    <row r="134" spans="1:8" x14ac:dyDescent="0.2">
      <c r="A134" s="1"/>
      <c r="B134" s="20" t="s">
        <v>91</v>
      </c>
      <c r="C134" s="10">
        <v>2827.46</v>
      </c>
      <c r="E134" s="10">
        <v>2827.46</v>
      </c>
      <c r="H134" s="46"/>
    </row>
    <row r="135" spans="1:8" x14ac:dyDescent="0.2">
      <c r="A135" s="1"/>
      <c r="B135" s="20" t="s">
        <v>230</v>
      </c>
      <c r="C135" s="10">
        <v>17531.12</v>
      </c>
      <c r="E135" s="10">
        <v>13161.98</v>
      </c>
      <c r="H135" s="46"/>
    </row>
    <row r="136" spans="1:8" x14ac:dyDescent="0.2">
      <c r="A136" s="1"/>
      <c r="B136" s="21" t="s">
        <v>263</v>
      </c>
      <c r="C136" s="10">
        <v>1521.2</v>
      </c>
      <c r="E136" s="10">
        <v>2000</v>
      </c>
      <c r="H136" s="46"/>
    </row>
    <row r="137" spans="1:8" x14ac:dyDescent="0.2">
      <c r="A137" s="1"/>
      <c r="B137" s="20" t="s">
        <v>92</v>
      </c>
      <c r="C137" s="10">
        <v>13655.65</v>
      </c>
      <c r="E137" s="10">
        <v>16557.07</v>
      </c>
      <c r="H137" s="46"/>
    </row>
    <row r="138" spans="1:8" x14ac:dyDescent="0.2">
      <c r="A138" s="1"/>
      <c r="B138" s="21" t="s">
        <v>261</v>
      </c>
      <c r="C138" s="10">
        <v>1059.25</v>
      </c>
      <c r="E138" s="10">
        <v>1059.25</v>
      </c>
      <c r="H138" s="46"/>
    </row>
    <row r="139" spans="1:8" x14ac:dyDescent="0.2">
      <c r="A139" s="1"/>
      <c r="B139" s="20" t="s">
        <v>93</v>
      </c>
      <c r="C139" s="10">
        <v>2201.67</v>
      </c>
      <c r="E139" s="10">
        <v>1201.67</v>
      </c>
      <c r="G139" s="37"/>
      <c r="H139" s="46"/>
    </row>
    <row r="140" spans="1:8" x14ac:dyDescent="0.2">
      <c r="A140" s="1"/>
      <c r="B140" s="21" t="s">
        <v>280</v>
      </c>
      <c r="C140" s="10">
        <f>7638+2362</f>
        <v>10000</v>
      </c>
      <c r="E140" s="10">
        <v>9000</v>
      </c>
      <c r="G140" s="37"/>
      <c r="H140" s="46"/>
    </row>
    <row r="141" spans="1:8" x14ac:dyDescent="0.2">
      <c r="A141" s="1"/>
      <c r="B141" s="21" t="s">
        <v>318</v>
      </c>
      <c r="C141" s="10">
        <v>2260</v>
      </c>
      <c r="E141" s="10">
        <v>0</v>
      </c>
      <c r="G141" s="37"/>
      <c r="H141" s="46"/>
    </row>
    <row r="142" spans="1:8" x14ac:dyDescent="0.2">
      <c r="A142" s="1"/>
      <c r="B142" s="20" t="s">
        <v>94</v>
      </c>
      <c r="C142" s="10">
        <v>29000</v>
      </c>
      <c r="E142" s="10">
        <v>29000</v>
      </c>
      <c r="H142" s="46"/>
    </row>
    <row r="143" spans="1:8" x14ac:dyDescent="0.2">
      <c r="B143" s="9" t="s">
        <v>262</v>
      </c>
      <c r="C143" s="10">
        <v>5000</v>
      </c>
      <c r="E143" s="10">
        <v>5000</v>
      </c>
      <c r="H143" s="46"/>
    </row>
    <row r="144" spans="1:8" x14ac:dyDescent="0.2">
      <c r="B144" s="1" t="s">
        <v>218</v>
      </c>
      <c r="C144" s="18">
        <v>7564</v>
      </c>
      <c r="E144" s="18">
        <v>7564</v>
      </c>
      <c r="H144" s="46"/>
    </row>
    <row r="145" spans="1:8" x14ac:dyDescent="0.2">
      <c r="C145" s="10">
        <f>SUM(C131:C144)</f>
        <v>178826.45</v>
      </c>
      <c r="E145" s="46">
        <f>SUM(E131:E144)</f>
        <v>188577.53000000003</v>
      </c>
      <c r="H145" s="46"/>
    </row>
    <row r="146" spans="1:8" x14ac:dyDescent="0.2">
      <c r="C146" s="48"/>
      <c r="H146" s="46"/>
    </row>
    <row r="147" spans="1:8" x14ac:dyDescent="0.2">
      <c r="A147" s="19" t="s">
        <v>95</v>
      </c>
      <c r="C147" s="48"/>
      <c r="H147" s="46"/>
    </row>
    <row r="148" spans="1:8" x14ac:dyDescent="0.2">
      <c r="A148" s="1"/>
      <c r="B148" s="20" t="s">
        <v>96</v>
      </c>
      <c r="C148" s="46">
        <v>0</v>
      </c>
      <c r="E148" s="49">
        <v>0</v>
      </c>
      <c r="H148" s="46"/>
    </row>
    <row r="149" spans="1:8" x14ac:dyDescent="0.2">
      <c r="C149" s="46"/>
      <c r="H149" s="46"/>
    </row>
    <row r="150" spans="1:8" x14ac:dyDescent="0.2">
      <c r="A150" s="19" t="s">
        <v>96</v>
      </c>
      <c r="C150" s="18">
        <f>'Inc + Exp'!G47</f>
        <v>81059.37000000001</v>
      </c>
      <c r="E150" s="50">
        <f>'Bal Sh'!I19</f>
        <v>85332.09</v>
      </c>
      <c r="H150" s="46"/>
    </row>
    <row r="151" spans="1:8" x14ac:dyDescent="0.2">
      <c r="C151" s="10"/>
      <c r="H151" s="46"/>
    </row>
    <row r="152" spans="1:8" ht="13.5" thickBot="1" x14ac:dyDescent="0.25">
      <c r="C152" s="12">
        <f>SUM(C145:C150)</f>
        <v>259885.82</v>
      </c>
      <c r="E152" s="12">
        <f>SUM(E145:E150)-1</f>
        <v>273908.62</v>
      </c>
    </row>
    <row r="153" spans="1:8" ht="13.5" thickTop="1" x14ac:dyDescent="0.2">
      <c r="B153" s="9"/>
    </row>
    <row r="154" spans="1:8" x14ac:dyDescent="0.2">
      <c r="A154" s="19" t="s">
        <v>97</v>
      </c>
    </row>
    <row r="155" spans="1:8" x14ac:dyDescent="0.2">
      <c r="A155" s="20" t="s">
        <v>98</v>
      </c>
    </row>
    <row r="156" spans="1:8" ht="25.5" x14ac:dyDescent="0.2">
      <c r="B156" s="51" t="s">
        <v>100</v>
      </c>
      <c r="C156" s="51" t="s">
        <v>102</v>
      </c>
      <c r="E156" s="52" t="s">
        <v>101</v>
      </c>
    </row>
    <row r="157" spans="1:8" x14ac:dyDescent="0.2">
      <c r="A157" s="53" t="s">
        <v>99</v>
      </c>
      <c r="B157" s="54"/>
      <c r="C157" s="54"/>
      <c r="D157" s="54"/>
      <c r="F157" s="55"/>
    </row>
    <row r="158" spans="1:8" ht="15" customHeight="1" x14ac:dyDescent="0.2">
      <c r="A158" s="56"/>
      <c r="B158" s="117" t="s">
        <v>180</v>
      </c>
      <c r="E158" s="57" t="s">
        <v>103</v>
      </c>
    </row>
    <row r="159" spans="1:8" x14ac:dyDescent="0.2">
      <c r="A159" s="56"/>
      <c r="B159" s="117"/>
      <c r="E159" s="57"/>
    </row>
    <row r="160" spans="1:8" ht="24.75" customHeight="1" x14ac:dyDescent="0.2">
      <c r="A160" s="56"/>
      <c r="B160" s="118"/>
      <c r="E160" s="57"/>
    </row>
    <row r="161" spans="1:6" x14ac:dyDescent="0.2">
      <c r="A161" s="53" t="s">
        <v>181</v>
      </c>
      <c r="B161" s="54"/>
      <c r="C161" s="54"/>
      <c r="D161" s="54"/>
      <c r="E161" s="58"/>
    </row>
    <row r="162" spans="1:6" x14ac:dyDescent="0.2">
      <c r="A162" s="59"/>
      <c r="B162" s="60" t="s">
        <v>182</v>
      </c>
      <c r="C162" s="60"/>
      <c r="D162" s="60"/>
      <c r="E162" s="61" t="s">
        <v>103</v>
      </c>
    </row>
    <row r="163" spans="1:6" x14ac:dyDescent="0.2">
      <c r="A163" s="53" t="s">
        <v>20</v>
      </c>
      <c r="B163" s="54"/>
      <c r="C163" s="62"/>
      <c r="D163" s="54"/>
      <c r="E163" s="58"/>
    </row>
    <row r="164" spans="1:6" ht="25.5" x14ac:dyDescent="0.2">
      <c r="A164" s="56"/>
      <c r="B164" s="51" t="s">
        <v>183</v>
      </c>
      <c r="C164" s="20">
        <v>2015</v>
      </c>
      <c r="E164" s="57" t="s">
        <v>103</v>
      </c>
    </row>
    <row r="165" spans="1:6" x14ac:dyDescent="0.2">
      <c r="A165" s="53" t="s">
        <v>105</v>
      </c>
      <c r="B165" s="54"/>
      <c r="C165" s="54"/>
      <c r="D165" s="54"/>
      <c r="E165" s="58"/>
    </row>
    <row r="166" spans="1:6" x14ac:dyDescent="0.2">
      <c r="A166" s="59"/>
      <c r="B166" s="60" t="s">
        <v>104</v>
      </c>
      <c r="C166" s="60"/>
      <c r="D166" s="60"/>
      <c r="E166" s="61" t="s">
        <v>103</v>
      </c>
    </row>
    <row r="167" spans="1:6" x14ac:dyDescent="0.2">
      <c r="A167" s="63" t="s">
        <v>230</v>
      </c>
      <c r="E167" s="57"/>
    </row>
    <row r="168" spans="1:6" x14ac:dyDescent="0.2">
      <c r="A168" s="63"/>
      <c r="B168" s="9" t="s">
        <v>265</v>
      </c>
      <c r="E168" s="64" t="s">
        <v>103</v>
      </c>
    </row>
    <row r="169" spans="1:6" x14ac:dyDescent="0.2">
      <c r="A169" s="63"/>
      <c r="B169" s="9" t="s">
        <v>266</v>
      </c>
      <c r="E169" s="57"/>
    </row>
    <row r="170" spans="1:6" x14ac:dyDescent="0.2">
      <c r="A170" s="63"/>
      <c r="B170" s="9" t="s">
        <v>267</v>
      </c>
      <c r="E170" s="57"/>
    </row>
    <row r="171" spans="1:6" x14ac:dyDescent="0.2">
      <c r="A171" s="65"/>
      <c r="B171" s="66" t="s">
        <v>268</v>
      </c>
      <c r="C171" s="67"/>
      <c r="D171" s="67"/>
      <c r="E171" s="68"/>
    </row>
    <row r="172" spans="1:6" x14ac:dyDescent="0.2">
      <c r="A172" s="63" t="s">
        <v>263</v>
      </c>
      <c r="B172" s="9"/>
      <c r="F172" s="55"/>
    </row>
    <row r="173" spans="1:6" ht="15.75" customHeight="1" x14ac:dyDescent="0.2">
      <c r="A173" s="69"/>
      <c r="B173" s="66" t="s">
        <v>182</v>
      </c>
      <c r="C173" s="60"/>
      <c r="D173" s="60"/>
      <c r="E173" s="70" t="s">
        <v>103</v>
      </c>
    </row>
    <row r="174" spans="1:6" x14ac:dyDescent="0.2">
      <c r="A174" s="56" t="s">
        <v>17</v>
      </c>
      <c r="E174" s="57"/>
    </row>
    <row r="175" spans="1:6" ht="20.25" customHeight="1" x14ac:dyDescent="0.2">
      <c r="A175" s="56"/>
      <c r="B175" s="114" t="s">
        <v>252</v>
      </c>
      <c r="E175" s="57" t="s">
        <v>103</v>
      </c>
    </row>
    <row r="176" spans="1:6" ht="22.5" customHeight="1" x14ac:dyDescent="0.2">
      <c r="A176" s="59"/>
      <c r="B176" s="115"/>
      <c r="C176" s="60"/>
      <c r="D176" s="60"/>
      <c r="E176" s="61"/>
    </row>
    <row r="177" spans="1:5" x14ac:dyDescent="0.2">
      <c r="A177" s="63" t="s">
        <v>261</v>
      </c>
      <c r="B177" s="72"/>
      <c r="E177" s="57"/>
    </row>
    <row r="178" spans="1:5" x14ac:dyDescent="0.2">
      <c r="A178" s="56"/>
      <c r="B178" s="71" t="s">
        <v>269</v>
      </c>
      <c r="E178" s="64" t="s">
        <v>103</v>
      </c>
    </row>
    <row r="179" spans="1:5" x14ac:dyDescent="0.2">
      <c r="A179" s="53" t="s">
        <v>107</v>
      </c>
      <c r="B179" s="54"/>
      <c r="C179" s="54"/>
      <c r="D179" s="54"/>
      <c r="E179" s="58" t="s">
        <v>108</v>
      </c>
    </row>
    <row r="180" spans="1:5" x14ac:dyDescent="0.2">
      <c r="A180" s="56"/>
      <c r="B180" s="1" t="s">
        <v>184</v>
      </c>
      <c r="E180" s="57" t="s">
        <v>109</v>
      </c>
    </row>
    <row r="181" spans="1:5" x14ac:dyDescent="0.2">
      <c r="A181" s="53" t="s">
        <v>94</v>
      </c>
      <c r="B181" s="54"/>
      <c r="C181" s="54"/>
      <c r="D181" s="54"/>
      <c r="E181" s="58"/>
    </row>
    <row r="182" spans="1:5" x14ac:dyDescent="0.2">
      <c r="A182" s="56"/>
      <c r="B182" s="1" t="s">
        <v>110</v>
      </c>
      <c r="E182" s="57" t="s">
        <v>111</v>
      </c>
    </row>
    <row r="183" spans="1:5" x14ac:dyDescent="0.2">
      <c r="A183" s="56"/>
      <c r="B183" s="116" t="s">
        <v>185</v>
      </c>
      <c r="E183" s="57" t="s">
        <v>109</v>
      </c>
    </row>
    <row r="184" spans="1:5" x14ac:dyDescent="0.2">
      <c r="A184" s="59"/>
      <c r="B184" s="115"/>
      <c r="C184" s="60"/>
      <c r="D184" s="60"/>
      <c r="E184" s="61"/>
    </row>
    <row r="185" spans="1:5" x14ac:dyDescent="0.2">
      <c r="A185" s="21" t="s">
        <v>262</v>
      </c>
      <c r="B185" s="72"/>
      <c r="E185" s="58"/>
    </row>
    <row r="186" spans="1:5" x14ac:dyDescent="0.2">
      <c r="A186" s="73"/>
      <c r="B186" s="74" t="s">
        <v>270</v>
      </c>
      <c r="C186" s="67"/>
      <c r="D186" s="67"/>
      <c r="E186" s="70" t="s">
        <v>271</v>
      </c>
    </row>
    <row r="187" spans="1:5" x14ac:dyDescent="0.2">
      <c r="A187" s="21" t="s">
        <v>251</v>
      </c>
      <c r="B187" s="72"/>
      <c r="E187" s="58"/>
    </row>
    <row r="188" spans="1:5" x14ac:dyDescent="0.2">
      <c r="A188" s="75"/>
      <c r="B188" s="76" t="s">
        <v>272</v>
      </c>
      <c r="C188" s="60"/>
      <c r="D188" s="60"/>
      <c r="E188" s="70" t="s">
        <v>103</v>
      </c>
    </row>
    <row r="189" spans="1:5" x14ac:dyDescent="0.2">
      <c r="A189" s="21" t="s">
        <v>280</v>
      </c>
      <c r="B189" s="71"/>
      <c r="E189" s="77"/>
    </row>
    <row r="190" spans="1:5" x14ac:dyDescent="0.2">
      <c r="A190" s="75"/>
      <c r="B190" s="76" t="s">
        <v>319</v>
      </c>
      <c r="C190" s="60"/>
      <c r="D190" s="60"/>
      <c r="E190" s="70" t="s">
        <v>281</v>
      </c>
    </row>
    <row r="192" spans="1:5" x14ac:dyDescent="0.2">
      <c r="A192" s="19">
        <v>11</v>
      </c>
      <c r="B192" s="2" t="s">
        <v>112</v>
      </c>
    </row>
    <row r="193" spans="2:3" x14ac:dyDescent="0.2">
      <c r="B193" s="1" t="s">
        <v>232</v>
      </c>
    </row>
    <row r="194" spans="2:3" x14ac:dyDescent="0.2">
      <c r="B194" s="78" t="s">
        <v>320</v>
      </c>
      <c r="C194" s="25">
        <v>500</v>
      </c>
    </row>
    <row r="195" spans="2:3" x14ac:dyDescent="0.2">
      <c r="B195" s="78" t="s">
        <v>321</v>
      </c>
      <c r="C195" s="25">
        <v>500</v>
      </c>
    </row>
    <row r="196" spans="2:3" ht="13.5" thickBot="1" x14ac:dyDescent="0.25">
      <c r="C196" s="45">
        <f>SUM(C194:C195)</f>
        <v>1000</v>
      </c>
    </row>
    <row r="197" spans="2:3" ht="13.5" thickTop="1" x14ac:dyDescent="0.2">
      <c r="C197" s="37"/>
    </row>
    <row r="198" spans="2:3" x14ac:dyDescent="0.2">
      <c r="B198" s="1" t="s">
        <v>219</v>
      </c>
      <c r="C198" s="25">
        <v>0</v>
      </c>
    </row>
    <row r="199" spans="2:3" ht="13.5" thickBot="1" x14ac:dyDescent="0.25">
      <c r="B199" s="79"/>
      <c r="C199" s="45">
        <f>SUM(C198:C198)</f>
        <v>0</v>
      </c>
    </row>
    <row r="200" spans="2:3" ht="13.5" thickTop="1" x14ac:dyDescent="0.2"/>
  </sheetData>
  <mergeCells count="5">
    <mergeCell ref="B175:B176"/>
    <mergeCell ref="B183:B184"/>
    <mergeCell ref="A1:E1"/>
    <mergeCell ref="A2:E2"/>
    <mergeCell ref="B158:B160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Footer xml:space="preserve">&amp;C&amp;P
</oddFooter>
  </headerFooter>
  <rowBreaks count="2" manualBreakCount="2">
    <brk id="63" max="16383" man="1"/>
    <brk id="112" max="16383" man="1"/>
  </rowBreaks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1"/>
  <sheetViews>
    <sheetView topLeftCell="A36" zoomScaleNormal="100" workbookViewId="0">
      <selection activeCell="E63" sqref="E63"/>
    </sheetView>
  </sheetViews>
  <sheetFormatPr defaultColWidth="9.140625" defaultRowHeight="12.75" x14ac:dyDescent="0.2"/>
  <cols>
    <col min="1" max="1" width="12.42578125" style="5" customWidth="1"/>
    <col min="2" max="2" width="10.85546875" style="5" bestFit="1" customWidth="1"/>
    <col min="3" max="3" width="13" style="5" customWidth="1"/>
    <col min="4" max="4" width="9.140625" style="5"/>
    <col min="5" max="5" width="30" style="5" bestFit="1" customWidth="1"/>
    <col min="6" max="6" width="12.85546875" style="5" customWidth="1"/>
    <col min="7" max="7" width="9.140625" style="5"/>
    <col min="8" max="8" width="10.28515625" style="5" bestFit="1" customWidth="1"/>
    <col min="9" max="9" width="9.140625" style="5"/>
    <col min="10" max="10" width="9.42578125" style="5" bestFit="1" customWidth="1"/>
    <col min="11" max="16384" width="9.140625" style="5"/>
  </cols>
  <sheetData>
    <row r="1" spans="1:6" x14ac:dyDescent="0.2">
      <c r="A1" s="111" t="s">
        <v>113</v>
      </c>
      <c r="B1" s="111"/>
      <c r="C1" s="111"/>
      <c r="D1" s="111"/>
      <c r="E1" s="111"/>
      <c r="F1" s="111"/>
    </row>
    <row r="2" spans="1:6" x14ac:dyDescent="0.2">
      <c r="A2" s="111" t="s">
        <v>301</v>
      </c>
      <c r="B2" s="111"/>
      <c r="C2" s="111"/>
      <c r="D2" s="111"/>
      <c r="E2" s="111"/>
      <c r="F2" s="111"/>
    </row>
    <row r="3" spans="1:6" x14ac:dyDescent="0.2">
      <c r="A3" s="4"/>
      <c r="B3" s="4"/>
      <c r="C3" s="4"/>
      <c r="D3" s="4"/>
      <c r="E3" s="4"/>
      <c r="F3" s="4"/>
    </row>
    <row r="4" spans="1:6" x14ac:dyDescent="0.2">
      <c r="A4" s="111" t="s">
        <v>22</v>
      </c>
      <c r="B4" s="111"/>
      <c r="C4" s="111"/>
      <c r="D4" s="111"/>
      <c r="E4" s="111"/>
      <c r="F4" s="111"/>
    </row>
    <row r="5" spans="1:6" x14ac:dyDescent="0.2">
      <c r="A5" s="4"/>
      <c r="B5" s="4"/>
      <c r="C5" s="4"/>
      <c r="D5" s="4"/>
      <c r="E5" s="4"/>
      <c r="F5" s="4"/>
    </row>
    <row r="6" spans="1:6" x14ac:dyDescent="0.2">
      <c r="A6" s="11" t="s">
        <v>282</v>
      </c>
      <c r="B6" s="3"/>
      <c r="C6" s="11" t="s">
        <v>302</v>
      </c>
      <c r="D6" s="3"/>
      <c r="E6" s="3"/>
      <c r="F6" s="11" t="s">
        <v>304</v>
      </c>
    </row>
    <row r="7" spans="1:6" x14ac:dyDescent="0.2">
      <c r="A7" s="1"/>
      <c r="B7" s="1"/>
      <c r="C7" s="1"/>
      <c r="D7" s="1"/>
      <c r="E7" s="1"/>
      <c r="F7" s="1"/>
    </row>
    <row r="8" spans="1:6" x14ac:dyDescent="0.2">
      <c r="A8" s="80">
        <v>98000</v>
      </c>
      <c r="B8" s="9"/>
      <c r="C8" s="80">
        <v>99000</v>
      </c>
      <c r="D8" s="9"/>
      <c r="E8" s="9" t="s">
        <v>114</v>
      </c>
      <c r="F8" s="80">
        <f>'Inc + Exp'!G6</f>
        <v>99000</v>
      </c>
    </row>
    <row r="9" spans="1:6" x14ac:dyDescent="0.2">
      <c r="A9" s="81">
        <v>2760.16</v>
      </c>
      <c r="B9" s="9"/>
      <c r="C9" s="81">
        <v>7628.79</v>
      </c>
      <c r="D9" s="9"/>
      <c r="E9" s="9" t="s">
        <v>189</v>
      </c>
      <c r="F9" s="80">
        <f>'Inc + Exp'!G10</f>
        <v>8230.11</v>
      </c>
    </row>
    <row r="10" spans="1:6" x14ac:dyDescent="0.2">
      <c r="A10" s="81">
        <v>590</v>
      </c>
      <c r="B10" s="9"/>
      <c r="C10" s="81">
        <v>1081</v>
      </c>
      <c r="D10" s="9"/>
      <c r="E10" s="9" t="s">
        <v>115</v>
      </c>
      <c r="F10" s="80">
        <f>'Inc + Exp'!G8</f>
        <v>1906</v>
      </c>
    </row>
    <row r="11" spans="1:6" x14ac:dyDescent="0.2">
      <c r="A11" s="81">
        <v>0</v>
      </c>
      <c r="B11" s="9"/>
      <c r="C11" s="81">
        <v>0</v>
      </c>
      <c r="D11" s="9"/>
      <c r="E11" s="9" t="s">
        <v>116</v>
      </c>
      <c r="F11" s="80">
        <f>'Inc + Exp'!G7</f>
        <v>0</v>
      </c>
    </row>
    <row r="12" spans="1:6" x14ac:dyDescent="0.2">
      <c r="A12" s="81">
        <v>0</v>
      </c>
      <c r="B12" s="9"/>
      <c r="C12" s="81">
        <v>0</v>
      </c>
      <c r="D12" s="9"/>
      <c r="E12" s="9" t="s">
        <v>13</v>
      </c>
      <c r="F12" s="80">
        <f>'Inc + Exp'!G12</f>
        <v>0</v>
      </c>
    </row>
    <row r="13" spans="1:6" x14ac:dyDescent="0.2">
      <c r="A13" s="81">
        <v>78</v>
      </c>
      <c r="B13" s="9"/>
      <c r="C13" s="81">
        <v>0</v>
      </c>
      <c r="D13" s="9"/>
      <c r="E13" s="9" t="s">
        <v>264</v>
      </c>
      <c r="F13" s="80">
        <f>'Inc + Exp'!G9</f>
        <v>0</v>
      </c>
    </row>
    <row r="14" spans="1:6" x14ac:dyDescent="0.2">
      <c r="A14" s="81">
        <v>2143.6999999999998</v>
      </c>
      <c r="B14" s="9"/>
      <c r="C14" s="81">
        <v>2143.6999999999998</v>
      </c>
      <c r="D14" s="9"/>
      <c r="E14" s="9" t="s">
        <v>12</v>
      </c>
      <c r="F14" s="80">
        <f>'Inc + Exp'!G11</f>
        <v>2143.6999999999998</v>
      </c>
    </row>
    <row r="15" spans="1:6" x14ac:dyDescent="0.2">
      <c r="A15" s="81">
        <v>0</v>
      </c>
      <c r="B15" s="9"/>
      <c r="C15" s="81">
        <v>0</v>
      </c>
      <c r="D15" s="9"/>
      <c r="E15" s="9" t="s">
        <v>323</v>
      </c>
      <c r="F15" s="80">
        <v>0</v>
      </c>
    </row>
    <row r="16" spans="1:6" x14ac:dyDescent="0.2">
      <c r="A16" s="82">
        <f>SUM(A8:A15)</f>
        <v>103571.86</v>
      </c>
      <c r="B16" s="9"/>
      <c r="C16" s="82">
        <f>SUM(C8:C15)</f>
        <v>109853.48999999999</v>
      </c>
      <c r="D16" s="9"/>
      <c r="E16" s="2" t="s">
        <v>122</v>
      </c>
      <c r="F16" s="82">
        <f>SUM(F8:F15)</f>
        <v>111279.81</v>
      </c>
    </row>
    <row r="17" spans="1:6" x14ac:dyDescent="0.2">
      <c r="F17" s="80"/>
    </row>
    <row r="19" spans="1:6" x14ac:dyDescent="0.2">
      <c r="A19" s="111" t="s">
        <v>117</v>
      </c>
      <c r="B19" s="111"/>
      <c r="C19" s="111"/>
      <c r="D19" s="111"/>
      <c r="E19" s="111"/>
      <c r="F19" s="111"/>
    </row>
    <row r="20" spans="1:6" ht="15" customHeight="1" x14ac:dyDescent="0.2">
      <c r="A20" s="4"/>
      <c r="B20" s="4"/>
      <c r="C20" s="4"/>
      <c r="D20" s="4"/>
      <c r="E20" s="4"/>
      <c r="F20" s="4"/>
    </row>
    <row r="21" spans="1:6" x14ac:dyDescent="0.2">
      <c r="A21" s="81">
        <v>58313.04</v>
      </c>
      <c r="B21" s="9"/>
      <c r="C21" s="81">
        <v>61709.9</v>
      </c>
      <c r="E21" s="9" t="s">
        <v>118</v>
      </c>
      <c r="F21" s="81">
        <f>'Inc + Exp'!E17+'Inc + Exp'!E18</f>
        <v>64488.869999999995</v>
      </c>
    </row>
    <row r="22" spans="1:6" x14ac:dyDescent="0.2">
      <c r="A22" s="81">
        <v>20879.53</v>
      </c>
      <c r="B22" s="9"/>
      <c r="C22" s="81">
        <v>23049.32</v>
      </c>
      <c r="E22" s="9" t="s">
        <v>17</v>
      </c>
      <c r="F22" s="81">
        <f>'Inc + Exp'!E20</f>
        <v>34075.579999999994</v>
      </c>
    </row>
    <row r="23" spans="1:6" x14ac:dyDescent="0.2">
      <c r="A23" s="81">
        <v>2062</v>
      </c>
      <c r="B23" s="9"/>
      <c r="C23" s="81">
        <v>2639</v>
      </c>
      <c r="E23" s="9" t="s">
        <v>27</v>
      </c>
      <c r="F23" s="81">
        <f>'Inc + Exp'!E21</f>
        <v>2210.0300000000002</v>
      </c>
    </row>
    <row r="24" spans="1:6" x14ac:dyDescent="0.2">
      <c r="A24" s="81">
        <v>1480.74</v>
      </c>
      <c r="B24" s="9"/>
      <c r="C24" s="81">
        <v>1511.47</v>
      </c>
      <c r="E24" s="9" t="s">
        <v>119</v>
      </c>
      <c r="F24" s="81">
        <f>'Inc + Exp'!E22</f>
        <v>1000</v>
      </c>
    </row>
    <row r="25" spans="1:6" x14ac:dyDescent="0.2">
      <c r="A25" s="81">
        <v>1727.63</v>
      </c>
      <c r="B25" s="9"/>
      <c r="C25" s="81">
        <v>1720.78</v>
      </c>
      <c r="E25" s="9" t="s">
        <v>19</v>
      </c>
      <c r="F25" s="81">
        <f>'Inc + Exp'!E19</f>
        <v>1688.95</v>
      </c>
    </row>
    <row r="26" spans="1:6" x14ac:dyDescent="0.2">
      <c r="A26" s="81">
        <v>8250</v>
      </c>
      <c r="B26" s="9"/>
      <c r="C26" s="81">
        <v>2910</v>
      </c>
      <c r="E26" s="9" t="s">
        <v>123</v>
      </c>
      <c r="F26" s="81">
        <f>'Inc + Exp'!E24</f>
        <v>1100</v>
      </c>
    </row>
    <row r="27" spans="1:6" x14ac:dyDescent="0.2">
      <c r="A27" s="81">
        <v>5414.46</v>
      </c>
      <c r="B27" s="9"/>
      <c r="C27" s="81">
        <v>4433.59</v>
      </c>
      <c r="E27" s="9" t="s">
        <v>20</v>
      </c>
      <c r="F27" s="81">
        <f>'Inc + Exp'!E23</f>
        <v>6280.4</v>
      </c>
    </row>
    <row r="28" spans="1:6" x14ac:dyDescent="0.2">
      <c r="A28" s="81">
        <v>0</v>
      </c>
      <c r="B28" s="9"/>
      <c r="C28" s="81">
        <v>0</v>
      </c>
      <c r="E28" s="9" t="s">
        <v>106</v>
      </c>
      <c r="F28" s="81">
        <v>265</v>
      </c>
    </row>
    <row r="29" spans="1:6" x14ac:dyDescent="0.2">
      <c r="A29" s="81">
        <v>2143.6999999999998</v>
      </c>
      <c r="B29" s="9"/>
      <c r="C29" s="81">
        <v>2322.33</v>
      </c>
      <c r="E29" s="9" t="s">
        <v>21</v>
      </c>
      <c r="F29" s="81">
        <v>2443.6999999999998</v>
      </c>
    </row>
    <row r="30" spans="1:6" x14ac:dyDescent="0.2">
      <c r="A30" s="83">
        <f>SUM(A21:A29)</f>
        <v>100271.10000000002</v>
      </c>
      <c r="B30" s="9"/>
      <c r="C30" s="83">
        <f>SUM(C21:C29)</f>
        <v>100296.39</v>
      </c>
      <c r="E30" s="2" t="s">
        <v>124</v>
      </c>
      <c r="F30" s="83">
        <f>SUM(F21:F29)</f>
        <v>113552.52999999997</v>
      </c>
    </row>
    <row r="32" spans="1:6" x14ac:dyDescent="0.2">
      <c r="C32" s="9" t="s">
        <v>125</v>
      </c>
      <c r="D32" s="9"/>
      <c r="E32" s="9"/>
    </row>
    <row r="33" spans="1:10" x14ac:dyDescent="0.2">
      <c r="A33" s="80">
        <v>292927.93</v>
      </c>
      <c r="B33" s="9"/>
      <c r="C33" s="80">
        <v>287884.65999999997</v>
      </c>
      <c r="D33" s="9"/>
      <c r="E33" s="9" t="s">
        <v>303</v>
      </c>
      <c r="F33" s="84">
        <f>C42</f>
        <v>273909.11999999994</v>
      </c>
    </row>
    <row r="34" spans="1:10" x14ac:dyDescent="0.2">
      <c r="A34" s="40">
        <v>7.0000000000000007E-2</v>
      </c>
      <c r="B34" s="9"/>
      <c r="C34" s="40">
        <v>0.44</v>
      </c>
      <c r="D34" s="9"/>
      <c r="E34" s="9" t="s">
        <v>222</v>
      </c>
      <c r="F34" s="85">
        <v>0.5</v>
      </c>
    </row>
    <row r="35" spans="1:10" x14ac:dyDescent="0.2">
      <c r="A35" s="86">
        <v>103571.86</v>
      </c>
      <c r="B35" s="9"/>
      <c r="C35" s="86">
        <v>109853.49</v>
      </c>
      <c r="D35" s="9"/>
      <c r="E35" s="9" t="s">
        <v>126</v>
      </c>
      <c r="F35" s="87">
        <f>F16</f>
        <v>111279.81</v>
      </c>
    </row>
    <row r="36" spans="1:10" x14ac:dyDescent="0.2">
      <c r="A36" s="86">
        <f>SUM(A33:A35)</f>
        <v>396499.86</v>
      </c>
      <c r="C36" s="86">
        <f>SUM(C33:C35)</f>
        <v>397738.58999999997</v>
      </c>
      <c r="F36" s="88">
        <f>SUM(F33:F35)</f>
        <v>385189.42999999993</v>
      </c>
    </row>
    <row r="37" spans="1:10" x14ac:dyDescent="0.2">
      <c r="F37" s="13"/>
    </row>
    <row r="38" spans="1:10" x14ac:dyDescent="0.2">
      <c r="A38" s="89">
        <v>-100271.1</v>
      </c>
      <c r="B38" s="81"/>
      <c r="C38" s="89">
        <v>-100296.4</v>
      </c>
      <c r="D38" s="9"/>
      <c r="E38" s="9" t="s">
        <v>127</v>
      </c>
      <c r="F38" s="90">
        <f>-F30</f>
        <v>-113552.52999999997</v>
      </c>
    </row>
    <row r="39" spans="1:10" x14ac:dyDescent="0.2">
      <c r="D39" s="9"/>
      <c r="E39" s="9" t="s">
        <v>221</v>
      </c>
      <c r="F39" s="13"/>
      <c r="H39" s="91"/>
    </row>
    <row r="40" spans="1:10" x14ac:dyDescent="0.2">
      <c r="A40" s="89">
        <v>-8344.1</v>
      </c>
      <c r="B40" s="89"/>
      <c r="C40" s="89">
        <v>-23533.07</v>
      </c>
      <c r="D40" s="9"/>
      <c r="E40" s="9" t="s">
        <v>89</v>
      </c>
      <c r="F40" s="90">
        <f>F59</f>
        <v>-11751.08</v>
      </c>
    </row>
    <row r="41" spans="1:10" x14ac:dyDescent="0.2">
      <c r="D41" s="9"/>
      <c r="E41" s="9" t="s">
        <v>128</v>
      </c>
      <c r="F41" s="13"/>
    </row>
    <row r="42" spans="1:10" x14ac:dyDescent="0.2">
      <c r="A42" s="83">
        <f>SUM(A36:A41)</f>
        <v>287884.66000000003</v>
      </c>
      <c r="B42" s="9"/>
      <c r="C42" s="83">
        <f>SUM(C36:C41)</f>
        <v>273909.11999999994</v>
      </c>
      <c r="E42" s="92">
        <v>45747</v>
      </c>
      <c r="F42" s="93">
        <f>SUM(F36:F41)</f>
        <v>259885.81999999998</v>
      </c>
      <c r="G42" s="91">
        <f>F42-'Bal Sh'!F21</f>
        <v>0</v>
      </c>
      <c r="H42" s="8"/>
    </row>
    <row r="43" spans="1:10" x14ac:dyDescent="0.2">
      <c r="A43" s="80"/>
      <c r="B43" s="9"/>
      <c r="C43" s="80"/>
      <c r="E43" s="9"/>
      <c r="F43" s="80"/>
    </row>
    <row r="44" spans="1:10" x14ac:dyDescent="0.2">
      <c r="A44" s="113" t="s">
        <v>220</v>
      </c>
      <c r="B44" s="113"/>
      <c r="C44" s="113"/>
      <c r="D44" s="113"/>
      <c r="E44" s="113"/>
      <c r="F44" s="113"/>
      <c r="H44" s="91"/>
      <c r="J44" s="94"/>
    </row>
    <row r="45" spans="1:10" x14ac:dyDescent="0.2">
      <c r="A45" s="9"/>
      <c r="B45" s="9"/>
      <c r="C45" s="9"/>
      <c r="D45" s="9"/>
      <c r="E45" s="9"/>
    </row>
    <row r="46" spans="1:10" x14ac:dyDescent="0.2">
      <c r="A46" s="2" t="s">
        <v>120</v>
      </c>
    </row>
    <row r="47" spans="1:10" x14ac:dyDescent="0.2">
      <c r="A47" s="9" t="s">
        <v>256</v>
      </c>
      <c r="B47" s="9"/>
      <c r="C47" s="9"/>
      <c r="D47" s="9"/>
      <c r="E47" s="9"/>
      <c r="F47" s="9"/>
      <c r="H47" s="91"/>
    </row>
    <row r="48" spans="1:10" x14ac:dyDescent="0.2">
      <c r="A48" s="89">
        <v>0</v>
      </c>
      <c r="C48" s="89">
        <v>0</v>
      </c>
      <c r="D48" s="9"/>
      <c r="E48" s="9" t="s">
        <v>27</v>
      </c>
      <c r="F48" s="90">
        <v>-15000</v>
      </c>
    </row>
    <row r="49" spans="1:8" x14ac:dyDescent="0.2">
      <c r="A49" s="89">
        <v>0</v>
      </c>
      <c r="C49" s="89">
        <v>0</v>
      </c>
      <c r="D49" s="9"/>
      <c r="E49" s="9" t="s">
        <v>314</v>
      </c>
      <c r="F49" s="90">
        <v>-478.8</v>
      </c>
      <c r="H49" s="94"/>
    </row>
    <row r="50" spans="1:8" x14ac:dyDescent="0.2">
      <c r="A50" s="89">
        <v>-940.75</v>
      </c>
      <c r="C50" s="89">
        <v>0</v>
      </c>
      <c r="D50" s="9"/>
      <c r="E50" s="9" t="s">
        <v>261</v>
      </c>
      <c r="F50" s="95">
        <v>0</v>
      </c>
      <c r="H50" s="94"/>
    </row>
    <row r="51" spans="1:8" x14ac:dyDescent="0.2">
      <c r="A51" s="89">
        <v>0</v>
      </c>
      <c r="C51" s="89">
        <v>0</v>
      </c>
      <c r="D51" s="9"/>
      <c r="E51" s="9" t="s">
        <v>16</v>
      </c>
      <c r="F51" s="90">
        <v>0</v>
      </c>
    </row>
    <row r="52" spans="1:8" x14ac:dyDescent="0.2">
      <c r="A52" s="89">
        <v>-5994.58</v>
      </c>
      <c r="C52" s="89">
        <v>-11533.07</v>
      </c>
      <c r="D52" s="9"/>
      <c r="E52" s="9" t="s">
        <v>230</v>
      </c>
      <c r="F52" s="90">
        <v>4369.1400000000003</v>
      </c>
    </row>
    <row r="53" spans="1:8" x14ac:dyDescent="0.2">
      <c r="A53" s="89">
        <v>-942.77</v>
      </c>
      <c r="C53" s="89">
        <v>-2000</v>
      </c>
      <c r="D53" s="9"/>
      <c r="E53" s="9" t="s">
        <v>238</v>
      </c>
      <c r="F53" s="95">
        <v>0</v>
      </c>
    </row>
    <row r="54" spans="1:8" x14ac:dyDescent="0.2">
      <c r="A54" s="89">
        <v>-466</v>
      </c>
      <c r="C54" s="89">
        <v>-10000</v>
      </c>
      <c r="D54" s="9"/>
      <c r="E54" s="9" t="s">
        <v>92</v>
      </c>
      <c r="F54" s="90">
        <v>-2901.42</v>
      </c>
    </row>
    <row r="55" spans="1:8" x14ac:dyDescent="0.2">
      <c r="A55" s="89">
        <v>0</v>
      </c>
      <c r="C55" s="89">
        <v>0</v>
      </c>
      <c r="D55" s="9"/>
      <c r="E55" s="9" t="s">
        <v>16</v>
      </c>
      <c r="F55" s="90">
        <v>0</v>
      </c>
    </row>
    <row r="56" spans="1:8" x14ac:dyDescent="0.2">
      <c r="A56" s="89">
        <v>0</v>
      </c>
      <c r="C56" s="89">
        <v>-5000</v>
      </c>
      <c r="D56" s="9"/>
      <c r="E56" s="9" t="s">
        <v>286</v>
      </c>
      <c r="F56" s="90">
        <v>0</v>
      </c>
    </row>
    <row r="57" spans="1:8" x14ac:dyDescent="0.2">
      <c r="A57" s="89">
        <v>0</v>
      </c>
      <c r="C57" s="89">
        <v>0</v>
      </c>
      <c r="D57" s="9"/>
      <c r="E57" s="9" t="s">
        <v>324</v>
      </c>
      <c r="F57" s="90">
        <v>2260</v>
      </c>
    </row>
    <row r="58" spans="1:8" x14ac:dyDescent="0.2">
      <c r="A58" s="89">
        <v>0</v>
      </c>
      <c r="C58" s="89">
        <v>5000</v>
      </c>
      <c r="D58" s="9"/>
      <c r="E58" s="9" t="s">
        <v>212</v>
      </c>
      <c r="F58" s="90">
        <v>0</v>
      </c>
    </row>
    <row r="59" spans="1:8" x14ac:dyDescent="0.2">
      <c r="A59" s="96">
        <f>+SUM(A48:A58)</f>
        <v>-8344.1</v>
      </c>
      <c r="C59" s="96">
        <f>+SUM(C48:C58)</f>
        <v>-23533.07</v>
      </c>
      <c r="D59" s="9"/>
      <c r="E59" s="9"/>
      <c r="F59" s="96">
        <f>+SUM(F48:F58)</f>
        <v>-11751.08</v>
      </c>
    </row>
    <row r="60" spans="1:8" x14ac:dyDescent="0.2">
      <c r="A60" s="2"/>
    </row>
    <row r="61" spans="1:8" x14ac:dyDescent="0.2">
      <c r="A61" s="2"/>
    </row>
  </sheetData>
  <mergeCells count="5">
    <mergeCell ref="A1:F1"/>
    <mergeCell ref="A2:F2"/>
    <mergeCell ref="A4:F4"/>
    <mergeCell ref="A19:F19"/>
    <mergeCell ref="A44:F4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  <customProperties>
    <customPr name="OrphanNamesChecked" r:id="rId2"/>
  </customProperties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9"/>
  <sheetViews>
    <sheetView topLeftCell="A114" zoomScale="90" zoomScaleNormal="90" workbookViewId="0">
      <selection activeCell="E123" sqref="E123"/>
    </sheetView>
  </sheetViews>
  <sheetFormatPr defaultColWidth="9.140625" defaultRowHeight="12.75" x14ac:dyDescent="0.2"/>
  <cols>
    <col min="1" max="1" width="45.7109375" style="5" bestFit="1" customWidth="1"/>
    <col min="2" max="2" width="2.42578125" style="5" customWidth="1"/>
    <col min="3" max="3" width="11.140625" style="5" bestFit="1" customWidth="1"/>
    <col min="4" max="4" width="2.85546875" style="5" customWidth="1"/>
    <col min="5" max="5" width="10" style="5" bestFit="1" customWidth="1"/>
    <col min="6" max="16384" width="9.140625" style="5"/>
  </cols>
  <sheetData>
    <row r="1" spans="1:6" x14ac:dyDescent="0.2">
      <c r="A1" s="111" t="s">
        <v>0</v>
      </c>
      <c r="B1" s="111"/>
      <c r="C1" s="111"/>
      <c r="D1" s="111"/>
      <c r="E1" s="111"/>
    </row>
    <row r="2" spans="1:6" ht="15" x14ac:dyDescent="0.25">
      <c r="A2" s="119" t="s">
        <v>305</v>
      </c>
      <c r="B2" s="119"/>
      <c r="C2" s="119"/>
      <c r="D2" s="119"/>
      <c r="E2" s="119"/>
      <c r="F2" s="120"/>
    </row>
    <row r="3" spans="1:6" x14ac:dyDescent="0.2">
      <c r="A3" s="111" t="s">
        <v>186</v>
      </c>
      <c r="B3" s="111"/>
      <c r="C3" s="111"/>
      <c r="D3" s="111"/>
      <c r="E3" s="111"/>
    </row>
    <row r="5" spans="1:6" x14ac:dyDescent="0.2">
      <c r="A5" s="2" t="s">
        <v>129</v>
      </c>
      <c r="B5" s="2"/>
      <c r="C5" s="3">
        <v>2025</v>
      </c>
      <c r="E5" s="3">
        <v>2024</v>
      </c>
    </row>
    <row r="6" spans="1:6" x14ac:dyDescent="0.2">
      <c r="C6" s="3" t="s">
        <v>14</v>
      </c>
      <c r="E6" s="3" t="s">
        <v>14</v>
      </c>
    </row>
    <row r="7" spans="1:6" x14ac:dyDescent="0.2">
      <c r="A7" s="1" t="s">
        <v>134</v>
      </c>
      <c r="B7" s="1"/>
      <c r="C7" s="17">
        <f>118+265.5</f>
        <v>383.5</v>
      </c>
      <c r="D7" s="17"/>
      <c r="E7" s="17">
        <v>383.5</v>
      </c>
    </row>
    <row r="8" spans="1:6" x14ac:dyDescent="0.2">
      <c r="A8" s="1" t="s">
        <v>135</v>
      </c>
      <c r="B8" s="1"/>
      <c r="C8" s="17">
        <v>159</v>
      </c>
      <c r="D8" s="17"/>
      <c r="E8" s="17">
        <v>10</v>
      </c>
    </row>
    <row r="9" spans="1:6" x14ac:dyDescent="0.2">
      <c r="A9" s="1" t="s">
        <v>136</v>
      </c>
      <c r="B9" s="1"/>
      <c r="C9" s="17">
        <v>112.81</v>
      </c>
      <c r="D9" s="17"/>
      <c r="E9" s="17">
        <v>162.22999999999999</v>
      </c>
    </row>
    <row r="10" spans="1:6" x14ac:dyDescent="0.2">
      <c r="A10" s="1" t="s">
        <v>137</v>
      </c>
      <c r="B10" s="1"/>
      <c r="C10" s="17">
        <v>94.56</v>
      </c>
      <c r="D10" s="17"/>
      <c r="E10" s="17">
        <v>12.27</v>
      </c>
    </row>
    <row r="11" spans="1:6" x14ac:dyDescent="0.2">
      <c r="A11" s="1" t="s">
        <v>138</v>
      </c>
      <c r="B11" s="1"/>
      <c r="C11" s="17">
        <v>114.15</v>
      </c>
      <c r="D11" s="17"/>
      <c r="E11" s="17">
        <v>0</v>
      </c>
    </row>
    <row r="12" spans="1:6" x14ac:dyDescent="0.2">
      <c r="A12" s="1" t="s">
        <v>139</v>
      </c>
      <c r="B12" s="1"/>
      <c r="C12" s="17">
        <v>412.29</v>
      </c>
      <c r="D12" s="17"/>
      <c r="E12" s="17">
        <v>45.45</v>
      </c>
    </row>
    <row r="13" spans="1:6" x14ac:dyDescent="0.2">
      <c r="A13" s="1" t="s">
        <v>140</v>
      </c>
      <c r="B13" s="1"/>
      <c r="C13" s="17">
        <v>1802.89</v>
      </c>
      <c r="D13" s="17"/>
      <c r="E13" s="17">
        <v>1098.55</v>
      </c>
    </row>
    <row r="14" spans="1:6" x14ac:dyDescent="0.2">
      <c r="A14" s="1" t="s">
        <v>141</v>
      </c>
      <c r="B14" s="1"/>
      <c r="C14" s="17">
        <v>864.46</v>
      </c>
      <c r="D14" s="17"/>
      <c r="E14" s="17">
        <v>669.8</v>
      </c>
    </row>
    <row r="15" spans="1:6" x14ac:dyDescent="0.2">
      <c r="A15" s="1" t="s">
        <v>142</v>
      </c>
      <c r="B15" s="1"/>
      <c r="C15" s="17">
        <v>372.86</v>
      </c>
      <c r="D15" s="17"/>
      <c r="E15" s="17">
        <f>778.7+50</f>
        <v>828.7</v>
      </c>
    </row>
    <row r="16" spans="1:6" x14ac:dyDescent="0.2">
      <c r="A16" s="1" t="s">
        <v>143</v>
      </c>
      <c r="B16" s="1"/>
      <c r="C16" s="17">
        <v>509.76</v>
      </c>
      <c r="D16" s="17"/>
      <c r="E16" s="17">
        <v>561.36</v>
      </c>
    </row>
    <row r="17" spans="1:5" x14ac:dyDescent="0.2">
      <c r="A17" s="1" t="s">
        <v>144</v>
      </c>
      <c r="B17" s="1"/>
      <c r="C17" s="17">
        <v>0</v>
      </c>
      <c r="D17" s="17"/>
      <c r="E17" s="17">
        <v>311.67</v>
      </c>
    </row>
    <row r="18" spans="1:5" x14ac:dyDescent="0.2">
      <c r="A18" s="1" t="s">
        <v>191</v>
      </c>
      <c r="B18" s="1"/>
      <c r="C18" s="17">
        <v>0</v>
      </c>
      <c r="D18" s="17"/>
      <c r="E18" s="17">
        <v>353.37</v>
      </c>
    </row>
    <row r="19" spans="1:5" x14ac:dyDescent="0.2">
      <c r="A19" s="1" t="s">
        <v>145</v>
      </c>
      <c r="B19" s="1"/>
      <c r="C19" s="17">
        <v>5044.8500000000004</v>
      </c>
      <c r="D19" s="17"/>
      <c r="E19" s="17">
        <v>4283.4399999999996</v>
      </c>
    </row>
    <row r="20" spans="1:5" x14ac:dyDescent="0.2">
      <c r="A20" s="97" t="s">
        <v>248</v>
      </c>
      <c r="B20" s="1"/>
      <c r="C20" s="17">
        <v>82.05</v>
      </c>
      <c r="D20" s="17"/>
      <c r="E20" s="17">
        <v>72</v>
      </c>
    </row>
    <row r="21" spans="1:5" x14ac:dyDescent="0.2">
      <c r="A21" s="1" t="s">
        <v>192</v>
      </c>
      <c r="B21" s="1"/>
      <c r="C21" s="17">
        <v>1226.48</v>
      </c>
      <c r="D21" s="17"/>
      <c r="E21" s="17">
        <v>1215.5</v>
      </c>
    </row>
    <row r="22" spans="1:5" x14ac:dyDescent="0.2">
      <c r="A22" s="1" t="s">
        <v>190</v>
      </c>
      <c r="B22" s="1"/>
      <c r="C22" s="17">
        <v>0</v>
      </c>
      <c r="D22" s="17"/>
      <c r="E22" s="17">
        <v>0</v>
      </c>
    </row>
    <row r="23" spans="1:5" x14ac:dyDescent="0.2">
      <c r="A23" s="1" t="s">
        <v>146</v>
      </c>
      <c r="B23" s="1"/>
      <c r="C23" s="17">
        <v>2690</v>
      </c>
      <c r="D23" s="17"/>
      <c r="E23" s="17">
        <v>2503</v>
      </c>
    </row>
    <row r="24" spans="1:5" x14ac:dyDescent="0.2">
      <c r="A24" s="1" t="s">
        <v>241</v>
      </c>
      <c r="B24" s="1"/>
      <c r="C24" s="17">
        <v>0</v>
      </c>
      <c r="D24" s="17"/>
      <c r="E24" s="17">
        <v>800</v>
      </c>
    </row>
    <row r="25" spans="1:5" x14ac:dyDescent="0.2">
      <c r="A25" s="1" t="s">
        <v>147</v>
      </c>
      <c r="B25" s="1"/>
      <c r="C25" s="17">
        <v>1075</v>
      </c>
      <c r="D25" s="17"/>
      <c r="E25" s="17">
        <v>1095</v>
      </c>
    </row>
    <row r="26" spans="1:5" ht="13.5" thickBot="1" x14ac:dyDescent="0.25">
      <c r="A26" s="2" t="s">
        <v>66</v>
      </c>
      <c r="B26" s="2"/>
      <c r="C26" s="98">
        <f>SUM(C7:C25)</f>
        <v>14944.66</v>
      </c>
      <c r="D26" s="17"/>
      <c r="E26" s="98">
        <f>SUM(E7:E25)</f>
        <v>14405.84</v>
      </c>
    </row>
    <row r="27" spans="1:5" ht="13.5" thickTop="1" x14ac:dyDescent="0.2">
      <c r="A27" s="1"/>
      <c r="B27" s="1"/>
      <c r="C27" s="1"/>
      <c r="D27" s="17"/>
      <c r="E27" s="17"/>
    </row>
    <row r="28" spans="1:5" x14ac:dyDescent="0.2">
      <c r="A28" s="2" t="s">
        <v>193</v>
      </c>
      <c r="B28" s="2"/>
      <c r="C28" s="3">
        <v>2025</v>
      </c>
      <c r="E28" s="3">
        <v>2024</v>
      </c>
    </row>
    <row r="29" spans="1:5" x14ac:dyDescent="0.2">
      <c r="C29" s="3" t="s">
        <v>14</v>
      </c>
      <c r="E29" s="3" t="s">
        <v>14</v>
      </c>
    </row>
    <row r="30" spans="1:5" x14ac:dyDescent="0.2">
      <c r="A30" s="1" t="s">
        <v>130</v>
      </c>
      <c r="B30" s="1"/>
      <c r="C30" s="17">
        <v>28565.59</v>
      </c>
      <c r="D30" s="17"/>
      <c r="E30" s="17">
        <v>26647.040000000001</v>
      </c>
    </row>
    <row r="31" spans="1:5" x14ac:dyDescent="0.2">
      <c r="A31" s="1" t="s">
        <v>131</v>
      </c>
      <c r="B31" s="1"/>
      <c r="C31" s="17">
        <v>4494.8</v>
      </c>
      <c r="D31" s="17"/>
      <c r="E31" s="17">
        <v>4185.6000000000004</v>
      </c>
    </row>
    <row r="32" spans="1:5" x14ac:dyDescent="0.2">
      <c r="A32" s="1" t="s">
        <v>132</v>
      </c>
      <c r="B32" s="1"/>
      <c r="C32" s="17">
        <v>5911.51</v>
      </c>
      <c r="D32" s="17"/>
      <c r="E32" s="17">
        <v>6365.31</v>
      </c>
    </row>
    <row r="33" spans="1:8" x14ac:dyDescent="0.2">
      <c r="A33" s="1" t="s">
        <v>133</v>
      </c>
      <c r="B33" s="1"/>
      <c r="C33" s="17">
        <v>10572.31</v>
      </c>
      <c r="D33" s="17"/>
      <c r="E33" s="17">
        <v>10106.11</v>
      </c>
    </row>
    <row r="34" spans="1:8" ht="13.5" thickBot="1" x14ac:dyDescent="0.25">
      <c r="A34" s="1"/>
      <c r="B34" s="1"/>
      <c r="C34" s="98">
        <f>SUM(C30:C33)</f>
        <v>49544.21</v>
      </c>
      <c r="D34" s="17"/>
      <c r="E34" s="98">
        <f>SUM(E30:E33)</f>
        <v>47304.06</v>
      </c>
    </row>
    <row r="35" spans="1:8" ht="13.5" thickTop="1" x14ac:dyDescent="0.2">
      <c r="A35" s="1"/>
      <c r="B35" s="1"/>
      <c r="C35" s="17"/>
      <c r="D35" s="17"/>
      <c r="E35" s="17"/>
    </row>
    <row r="36" spans="1:8" x14ac:dyDescent="0.2">
      <c r="A36" s="1"/>
      <c r="B36" s="1"/>
      <c r="C36" s="17"/>
      <c r="D36" s="17"/>
      <c r="E36" s="17"/>
    </row>
    <row r="37" spans="1:8" x14ac:dyDescent="0.2">
      <c r="A37" s="2" t="s">
        <v>194</v>
      </c>
      <c r="B37" s="2"/>
      <c r="C37" s="3">
        <v>2025</v>
      </c>
      <c r="E37" s="3">
        <v>2024</v>
      </c>
    </row>
    <row r="38" spans="1:8" x14ac:dyDescent="0.2">
      <c r="C38" s="3" t="s">
        <v>14</v>
      </c>
      <c r="E38" s="3" t="s">
        <v>14</v>
      </c>
    </row>
    <row r="39" spans="1:8" ht="13.5" thickBot="1" x14ac:dyDescent="0.25">
      <c r="A39" s="1" t="s">
        <v>148</v>
      </c>
      <c r="B39" s="1"/>
      <c r="C39" s="98">
        <v>1688.95</v>
      </c>
      <c r="D39" s="17"/>
      <c r="E39" s="98">
        <v>1720.78</v>
      </c>
    </row>
    <row r="40" spans="1:8" ht="13.5" thickTop="1" x14ac:dyDescent="0.2"/>
    <row r="42" spans="1:8" x14ac:dyDescent="0.2">
      <c r="A42" s="2" t="s">
        <v>195</v>
      </c>
      <c r="B42" s="2"/>
      <c r="C42" s="3">
        <v>2025</v>
      </c>
      <c r="D42" s="3"/>
      <c r="E42" s="3">
        <v>2024</v>
      </c>
    </row>
    <row r="43" spans="1:8" x14ac:dyDescent="0.2">
      <c r="A43" s="1"/>
      <c r="B43" s="1"/>
      <c r="C43" s="3" t="s">
        <v>14</v>
      </c>
      <c r="D43" s="3"/>
      <c r="E43" s="3" t="s">
        <v>14</v>
      </c>
    </row>
    <row r="44" spans="1:8" x14ac:dyDescent="0.2">
      <c r="A44" s="9" t="s">
        <v>253</v>
      </c>
      <c r="B44" s="1"/>
      <c r="C44" s="17">
        <v>89.68</v>
      </c>
      <c r="D44" s="3"/>
      <c r="E44" s="17">
        <v>0</v>
      </c>
    </row>
    <row r="45" spans="1:8" x14ac:dyDescent="0.2">
      <c r="A45" s="9" t="s">
        <v>273</v>
      </c>
      <c r="B45" s="1"/>
      <c r="C45" s="17">
        <v>960</v>
      </c>
      <c r="D45" s="3"/>
      <c r="E45" s="17">
        <v>760</v>
      </c>
    </row>
    <row r="46" spans="1:8" x14ac:dyDescent="0.2">
      <c r="A46" s="1" t="s">
        <v>203</v>
      </c>
      <c r="B46" s="1"/>
      <c r="C46" s="17">
        <v>25</v>
      </c>
      <c r="D46" s="1"/>
      <c r="E46" s="17">
        <v>25</v>
      </c>
      <c r="H46" s="91"/>
    </row>
    <row r="47" spans="1:8" x14ac:dyDescent="0.2">
      <c r="A47" s="1" t="s">
        <v>149</v>
      </c>
      <c r="B47" s="1"/>
      <c r="C47" s="17">
        <v>2564.5</v>
      </c>
      <c r="D47" s="1"/>
      <c r="E47" s="17">
        <v>2512</v>
      </c>
    </row>
    <row r="48" spans="1:8" x14ac:dyDescent="0.2">
      <c r="A48" s="1" t="s">
        <v>150</v>
      </c>
      <c r="B48" s="1"/>
      <c r="C48" s="17">
        <v>402.56</v>
      </c>
      <c r="D48" s="1"/>
      <c r="E48" s="17">
        <v>378</v>
      </c>
    </row>
    <row r="49" spans="1:5" x14ac:dyDescent="0.2">
      <c r="A49" s="1" t="s">
        <v>151</v>
      </c>
      <c r="B49" s="1"/>
      <c r="C49" s="17">
        <v>367</v>
      </c>
      <c r="D49" s="1"/>
      <c r="E49" s="17">
        <v>350</v>
      </c>
    </row>
    <row r="50" spans="1:5" x14ac:dyDescent="0.2">
      <c r="A50" s="1" t="s">
        <v>152</v>
      </c>
      <c r="B50" s="1"/>
      <c r="C50" s="17">
        <v>310.08999999999997</v>
      </c>
      <c r="D50" s="1"/>
      <c r="E50" s="17">
        <v>492.81</v>
      </c>
    </row>
    <row r="51" spans="1:5" x14ac:dyDescent="0.2">
      <c r="A51" s="1" t="s">
        <v>239</v>
      </c>
      <c r="B51" s="1"/>
      <c r="C51" s="17">
        <v>1248</v>
      </c>
      <c r="D51" s="1"/>
      <c r="E51" s="17">
        <v>1211.5</v>
      </c>
    </row>
    <row r="52" spans="1:5" x14ac:dyDescent="0.2">
      <c r="A52" s="9" t="s">
        <v>325</v>
      </c>
      <c r="B52" s="1"/>
      <c r="C52" s="17">
        <v>250</v>
      </c>
      <c r="D52" s="1"/>
      <c r="E52" s="17">
        <v>0</v>
      </c>
    </row>
    <row r="53" spans="1:5" x14ac:dyDescent="0.2">
      <c r="A53" s="1" t="s">
        <v>153</v>
      </c>
      <c r="B53" s="1"/>
      <c r="C53" s="17">
        <v>1264</v>
      </c>
      <c r="D53" s="1"/>
      <c r="E53" s="17">
        <v>1190</v>
      </c>
    </row>
    <row r="54" spans="1:5" x14ac:dyDescent="0.2">
      <c r="A54" s="1" t="s">
        <v>154</v>
      </c>
      <c r="B54" s="1"/>
      <c r="C54" s="17">
        <v>-15</v>
      </c>
      <c r="D54" s="1"/>
      <c r="E54" s="17">
        <v>160</v>
      </c>
    </row>
    <row r="55" spans="1:5" x14ac:dyDescent="0.2">
      <c r="A55" s="1" t="s">
        <v>155</v>
      </c>
      <c r="B55" s="1"/>
      <c r="C55" s="17">
        <v>634.44000000000005</v>
      </c>
      <c r="D55" s="1"/>
      <c r="E55" s="17">
        <v>715.3</v>
      </c>
    </row>
    <row r="56" spans="1:5" x14ac:dyDescent="0.2">
      <c r="A56" s="1" t="s">
        <v>156</v>
      </c>
      <c r="B56" s="1"/>
      <c r="C56" s="17">
        <v>201.2</v>
      </c>
      <c r="D56" s="1"/>
      <c r="E56" s="17">
        <v>1168.6300000000001</v>
      </c>
    </row>
    <row r="57" spans="1:5" x14ac:dyDescent="0.2">
      <c r="A57" s="1" t="s">
        <v>157</v>
      </c>
      <c r="B57" s="1"/>
      <c r="C57" s="17">
        <v>1244</v>
      </c>
      <c r="D57" s="1"/>
      <c r="E57" s="17">
        <v>1211.5</v>
      </c>
    </row>
    <row r="58" spans="1:5" x14ac:dyDescent="0.2">
      <c r="A58" s="1" t="s">
        <v>240</v>
      </c>
      <c r="B58" s="1"/>
      <c r="C58" s="17">
        <v>25</v>
      </c>
      <c r="D58" s="1"/>
      <c r="E58" s="17">
        <v>25</v>
      </c>
    </row>
    <row r="59" spans="1:5" x14ac:dyDescent="0.2">
      <c r="A59" s="1" t="s">
        <v>204</v>
      </c>
      <c r="B59" s="1"/>
      <c r="C59" s="17">
        <v>250</v>
      </c>
      <c r="D59" s="1"/>
      <c r="E59" s="17">
        <v>60</v>
      </c>
    </row>
    <row r="60" spans="1:5" x14ac:dyDescent="0.2">
      <c r="A60" s="1" t="s">
        <v>158</v>
      </c>
      <c r="B60" s="1"/>
      <c r="C60" s="17">
        <v>1902</v>
      </c>
      <c r="D60" s="1"/>
      <c r="E60" s="17">
        <v>1972</v>
      </c>
    </row>
    <row r="61" spans="1:5" x14ac:dyDescent="0.2">
      <c r="A61" s="1" t="s">
        <v>159</v>
      </c>
      <c r="B61" s="1"/>
      <c r="C61" s="17">
        <v>271.92</v>
      </c>
      <c r="D61" s="1"/>
      <c r="E61" s="17">
        <v>355.32</v>
      </c>
    </row>
    <row r="62" spans="1:5" x14ac:dyDescent="0.2">
      <c r="A62" s="1" t="s">
        <v>160</v>
      </c>
      <c r="B62" s="1"/>
      <c r="C62" s="17">
        <v>592</v>
      </c>
      <c r="D62" s="1"/>
      <c r="E62" s="17">
        <v>170</v>
      </c>
    </row>
    <row r="63" spans="1:5" x14ac:dyDescent="0.2">
      <c r="A63" s="1" t="s">
        <v>161</v>
      </c>
      <c r="B63" s="1"/>
      <c r="C63" s="17">
        <v>1600.14</v>
      </c>
      <c r="D63" s="1"/>
      <c r="E63" s="17">
        <v>0</v>
      </c>
    </row>
    <row r="64" spans="1:5" x14ac:dyDescent="0.2">
      <c r="A64" s="9" t="s">
        <v>254</v>
      </c>
      <c r="B64" s="1"/>
      <c r="C64" s="17">
        <v>559</v>
      </c>
      <c r="D64" s="1"/>
      <c r="E64" s="17">
        <v>535.5</v>
      </c>
    </row>
    <row r="65" spans="1:5" x14ac:dyDescent="0.2">
      <c r="A65" s="9" t="s">
        <v>326</v>
      </c>
      <c r="B65" s="1"/>
      <c r="C65" s="17">
        <v>500</v>
      </c>
      <c r="D65" s="1"/>
      <c r="E65" s="17">
        <v>0</v>
      </c>
    </row>
    <row r="66" spans="1:5" x14ac:dyDescent="0.2">
      <c r="A66" s="1" t="s">
        <v>162</v>
      </c>
      <c r="B66" s="1"/>
      <c r="C66" s="17">
        <v>1466</v>
      </c>
      <c r="D66" s="1"/>
      <c r="E66" s="17">
        <v>1520</v>
      </c>
    </row>
    <row r="67" spans="1:5" x14ac:dyDescent="0.2">
      <c r="A67" s="1" t="s">
        <v>163</v>
      </c>
      <c r="B67" s="1"/>
      <c r="C67" s="17">
        <v>435</v>
      </c>
      <c r="D67" s="1"/>
      <c r="E67" s="17">
        <v>377</v>
      </c>
    </row>
    <row r="68" spans="1:5" x14ac:dyDescent="0.2">
      <c r="A68" s="1" t="s">
        <v>164</v>
      </c>
      <c r="B68" s="1"/>
      <c r="C68" s="17">
        <v>4685.96</v>
      </c>
      <c r="D68" s="1"/>
      <c r="E68" s="17">
        <v>1471.98</v>
      </c>
    </row>
    <row r="69" spans="1:5" x14ac:dyDescent="0.2">
      <c r="A69" s="1" t="s">
        <v>165</v>
      </c>
      <c r="B69" s="1"/>
      <c r="C69" s="17">
        <v>1596.91</v>
      </c>
      <c r="D69" s="1"/>
      <c r="E69" s="17">
        <v>1236.5</v>
      </c>
    </row>
    <row r="70" spans="1:5" x14ac:dyDescent="0.2">
      <c r="A70" s="9" t="s">
        <v>274</v>
      </c>
      <c r="B70" s="1"/>
      <c r="C70" s="17">
        <v>435</v>
      </c>
      <c r="D70" s="1"/>
      <c r="E70" s="17">
        <v>363.98</v>
      </c>
    </row>
    <row r="71" spans="1:5" x14ac:dyDescent="0.2">
      <c r="A71" s="1" t="s">
        <v>166</v>
      </c>
      <c r="B71" s="1"/>
      <c r="C71" s="17">
        <v>553.91999999999996</v>
      </c>
      <c r="D71" s="1"/>
      <c r="E71" s="17">
        <v>480</v>
      </c>
    </row>
    <row r="72" spans="1:5" x14ac:dyDescent="0.2">
      <c r="A72" s="1" t="s">
        <v>167</v>
      </c>
      <c r="B72" s="1"/>
      <c r="C72" s="17">
        <v>2870</v>
      </c>
      <c r="D72" s="1"/>
      <c r="E72" s="17">
        <v>0</v>
      </c>
    </row>
    <row r="73" spans="1:5" x14ac:dyDescent="0.2">
      <c r="A73" s="1" t="s">
        <v>168</v>
      </c>
      <c r="B73" s="1"/>
      <c r="C73" s="17">
        <v>1071</v>
      </c>
      <c r="D73" s="1"/>
      <c r="E73" s="17">
        <v>1074</v>
      </c>
    </row>
    <row r="74" spans="1:5" x14ac:dyDescent="0.2">
      <c r="A74" s="1" t="s">
        <v>169</v>
      </c>
      <c r="B74" s="1"/>
      <c r="C74" s="17">
        <v>250</v>
      </c>
      <c r="D74" s="1"/>
      <c r="E74" s="17">
        <v>76</v>
      </c>
    </row>
    <row r="75" spans="1:5" x14ac:dyDescent="0.2">
      <c r="A75" s="1" t="s">
        <v>170</v>
      </c>
      <c r="B75" s="1"/>
      <c r="C75" s="17">
        <v>119</v>
      </c>
      <c r="D75" s="1"/>
      <c r="E75" s="17">
        <v>432.14</v>
      </c>
    </row>
    <row r="76" spans="1:5" x14ac:dyDescent="0.2">
      <c r="A76" s="9" t="s">
        <v>328</v>
      </c>
      <c r="B76" s="1"/>
      <c r="C76" s="17">
        <v>553</v>
      </c>
      <c r="D76" s="1"/>
      <c r="E76" s="17">
        <v>0</v>
      </c>
    </row>
    <row r="77" spans="1:5" x14ac:dyDescent="0.2">
      <c r="A77" s="1" t="s">
        <v>171</v>
      </c>
      <c r="B77" s="1"/>
      <c r="C77" s="17">
        <v>625</v>
      </c>
      <c r="D77" s="1"/>
      <c r="E77" s="17">
        <v>562.5</v>
      </c>
    </row>
    <row r="78" spans="1:5" x14ac:dyDescent="0.2">
      <c r="A78" s="1" t="s">
        <v>205</v>
      </c>
      <c r="B78" s="1"/>
      <c r="C78" s="17">
        <v>2065</v>
      </c>
      <c r="D78" s="1"/>
      <c r="E78" s="17">
        <v>130</v>
      </c>
    </row>
    <row r="79" spans="1:5" x14ac:dyDescent="0.2">
      <c r="A79" s="1" t="s">
        <v>172</v>
      </c>
      <c r="B79" s="1"/>
      <c r="C79" s="17">
        <v>888</v>
      </c>
      <c r="D79" s="1"/>
      <c r="E79" s="17">
        <v>931</v>
      </c>
    </row>
    <row r="80" spans="1:5" x14ac:dyDescent="0.2">
      <c r="A80" s="1" t="s">
        <v>206</v>
      </c>
      <c r="B80" s="1"/>
      <c r="C80" s="17">
        <v>426</v>
      </c>
      <c r="D80" s="1"/>
      <c r="E80" s="17">
        <v>300</v>
      </c>
    </row>
    <row r="81" spans="1:8" x14ac:dyDescent="0.2">
      <c r="A81" s="1" t="s">
        <v>231</v>
      </c>
      <c r="B81" s="1"/>
      <c r="C81" s="17">
        <v>270</v>
      </c>
      <c r="D81" s="1"/>
      <c r="E81" s="17">
        <v>255.92</v>
      </c>
    </row>
    <row r="82" spans="1:8" x14ac:dyDescent="0.2">
      <c r="A82" s="1" t="s">
        <v>209</v>
      </c>
      <c r="B82" s="1"/>
      <c r="C82" s="17">
        <v>0</v>
      </c>
      <c r="D82" s="1"/>
      <c r="E82" s="17">
        <v>12</v>
      </c>
    </row>
    <row r="83" spans="1:8" x14ac:dyDescent="0.2">
      <c r="A83" s="1" t="s">
        <v>207</v>
      </c>
      <c r="B83" s="1"/>
      <c r="C83" s="17">
        <v>0</v>
      </c>
      <c r="D83" s="1"/>
      <c r="E83" s="17">
        <v>44</v>
      </c>
    </row>
    <row r="84" spans="1:8" x14ac:dyDescent="0.2">
      <c r="A84" s="1" t="s">
        <v>173</v>
      </c>
      <c r="B84" s="1"/>
      <c r="C84" s="17">
        <v>240.26</v>
      </c>
      <c r="D84" s="1"/>
      <c r="E84" s="17">
        <v>33.99</v>
      </c>
      <c r="H84" s="91"/>
    </row>
    <row r="85" spans="1:8" x14ac:dyDescent="0.2">
      <c r="A85" s="1" t="s">
        <v>208</v>
      </c>
      <c r="B85" s="1"/>
      <c r="C85" s="17">
        <v>280</v>
      </c>
      <c r="D85" s="1"/>
      <c r="E85" s="17">
        <v>455.75</v>
      </c>
    </row>
    <row r="86" spans="1:8" ht="13.5" thickBot="1" x14ac:dyDescent="0.25">
      <c r="A86" s="2" t="s">
        <v>66</v>
      </c>
      <c r="B86" s="2"/>
      <c r="C86" s="98">
        <f>SUM(C44:C85)</f>
        <v>34075.579999999994</v>
      </c>
      <c r="D86" s="1"/>
      <c r="E86" s="98">
        <f>SUM(E44:E85)</f>
        <v>23049.32</v>
      </c>
    </row>
    <row r="87" spans="1:8" ht="13.5" thickTop="1" x14ac:dyDescent="0.2">
      <c r="A87" s="1"/>
      <c r="B87" s="1"/>
      <c r="C87" s="1"/>
      <c r="D87" s="1"/>
      <c r="E87" s="1"/>
    </row>
    <row r="88" spans="1:8" x14ac:dyDescent="0.2">
      <c r="A88" s="1"/>
      <c r="B88" s="1"/>
      <c r="C88" s="1"/>
      <c r="D88" s="1"/>
      <c r="E88" s="1"/>
    </row>
    <row r="89" spans="1:8" x14ac:dyDescent="0.2">
      <c r="A89" s="2" t="s">
        <v>196</v>
      </c>
      <c r="B89" s="2"/>
      <c r="C89" s="3">
        <v>2025</v>
      </c>
      <c r="D89" s="3"/>
      <c r="E89" s="3">
        <v>2024</v>
      </c>
    </row>
    <row r="90" spans="1:8" x14ac:dyDescent="0.2">
      <c r="A90" s="1"/>
      <c r="B90" s="1"/>
      <c r="C90" s="3" t="s">
        <v>14</v>
      </c>
      <c r="D90" s="3"/>
      <c r="E90" s="3" t="s">
        <v>14</v>
      </c>
    </row>
    <row r="91" spans="1:8" x14ac:dyDescent="0.2">
      <c r="A91" s="1" t="s">
        <v>174</v>
      </c>
      <c r="B91" s="1"/>
      <c r="C91" s="17">
        <v>1574</v>
      </c>
      <c r="D91" s="1"/>
      <c r="E91" s="17">
        <v>2044</v>
      </c>
    </row>
    <row r="92" spans="1:8" x14ac:dyDescent="0.2">
      <c r="A92" s="1" t="s">
        <v>175</v>
      </c>
      <c r="B92" s="1"/>
      <c r="C92" s="17">
        <v>620</v>
      </c>
      <c r="D92" s="1"/>
      <c r="E92" s="17">
        <v>0</v>
      </c>
    </row>
    <row r="93" spans="1:8" x14ac:dyDescent="0.2">
      <c r="A93" s="1" t="s">
        <v>176</v>
      </c>
      <c r="B93" s="1"/>
      <c r="C93" s="17">
        <v>16.03</v>
      </c>
      <c r="D93" s="1"/>
      <c r="E93" s="17">
        <v>595</v>
      </c>
    </row>
    <row r="94" spans="1:8" ht="13.5" thickBot="1" x14ac:dyDescent="0.25">
      <c r="A94" s="2" t="s">
        <v>66</v>
      </c>
      <c r="B94" s="2"/>
      <c r="C94" s="98">
        <f>SUM(C91:C93)</f>
        <v>2210.0300000000002</v>
      </c>
      <c r="D94" s="1"/>
      <c r="E94" s="98">
        <f>SUM(E91:E93)</f>
        <v>2639</v>
      </c>
    </row>
    <row r="95" spans="1:8" ht="13.5" thickTop="1" x14ac:dyDescent="0.2">
      <c r="A95" s="1"/>
      <c r="B95" s="1"/>
      <c r="C95" s="1"/>
      <c r="D95" s="1"/>
      <c r="E95" s="1"/>
    </row>
    <row r="96" spans="1:8" x14ac:dyDescent="0.2">
      <c r="C96" s="1"/>
      <c r="D96" s="1"/>
      <c r="E96" s="1"/>
    </row>
    <row r="97" spans="1:5" x14ac:dyDescent="0.2">
      <c r="A97" s="2" t="s">
        <v>197</v>
      </c>
      <c r="B97" s="2"/>
      <c r="C97" s="3">
        <v>2025</v>
      </c>
      <c r="D97" s="3"/>
      <c r="E97" s="3">
        <v>2024</v>
      </c>
    </row>
    <row r="98" spans="1:5" x14ac:dyDescent="0.2">
      <c r="A98" s="1"/>
      <c r="B98" s="1"/>
      <c r="C98" s="3" t="s">
        <v>14</v>
      </c>
      <c r="D98" s="3"/>
      <c r="E98" s="3" t="s">
        <v>14</v>
      </c>
    </row>
    <row r="99" spans="1:5" x14ac:dyDescent="0.2">
      <c r="A99" s="1" t="s">
        <v>174</v>
      </c>
      <c r="B99" s="1"/>
      <c r="C99" s="17">
        <v>533</v>
      </c>
      <c r="D99" s="1"/>
      <c r="E99" s="17">
        <v>580</v>
      </c>
    </row>
    <row r="100" spans="1:5" x14ac:dyDescent="0.2">
      <c r="A100" s="9" t="s">
        <v>275</v>
      </c>
      <c r="B100" s="1"/>
      <c r="C100" s="17">
        <v>641.16</v>
      </c>
      <c r="D100" s="1"/>
      <c r="E100" s="17">
        <v>0</v>
      </c>
    </row>
    <row r="101" spans="1:5" x14ac:dyDescent="0.2">
      <c r="A101" s="9" t="s">
        <v>276</v>
      </c>
      <c r="B101" s="1"/>
      <c r="C101" s="17">
        <v>0</v>
      </c>
      <c r="D101" s="1"/>
      <c r="E101" s="17">
        <v>265</v>
      </c>
    </row>
    <row r="102" spans="1:5" x14ac:dyDescent="0.2">
      <c r="A102" s="1" t="s">
        <v>177</v>
      </c>
      <c r="B102" s="1"/>
      <c r="C102" s="17">
        <v>2331.1999999999998</v>
      </c>
      <c r="D102" s="1"/>
      <c r="E102" s="17">
        <v>2739.55</v>
      </c>
    </row>
    <row r="103" spans="1:5" x14ac:dyDescent="0.2">
      <c r="A103" s="1" t="s">
        <v>210</v>
      </c>
      <c r="B103" s="1"/>
      <c r="C103" s="17">
        <v>380</v>
      </c>
      <c r="D103" s="1"/>
      <c r="E103" s="17">
        <v>0</v>
      </c>
    </row>
    <row r="104" spans="1:5" x14ac:dyDescent="0.2">
      <c r="A104" s="9" t="s">
        <v>327</v>
      </c>
      <c r="B104" s="1"/>
      <c r="C104" s="17">
        <v>192</v>
      </c>
      <c r="D104" s="1"/>
      <c r="E104" s="17">
        <v>0</v>
      </c>
    </row>
    <row r="105" spans="1:5" x14ac:dyDescent="0.2">
      <c r="A105" s="9" t="s">
        <v>277</v>
      </c>
      <c r="B105" s="1"/>
      <c r="C105" s="17">
        <v>0</v>
      </c>
      <c r="D105" s="1"/>
      <c r="E105" s="17">
        <v>517.04</v>
      </c>
    </row>
    <row r="106" spans="1:5" x14ac:dyDescent="0.2">
      <c r="A106" s="9" t="s">
        <v>278</v>
      </c>
      <c r="B106" s="1"/>
      <c r="C106" s="17">
        <v>2021.54</v>
      </c>
      <c r="D106" s="1"/>
      <c r="E106" s="17">
        <v>0</v>
      </c>
    </row>
    <row r="107" spans="1:5" x14ac:dyDescent="0.2">
      <c r="A107" s="1" t="s">
        <v>211</v>
      </c>
      <c r="B107" s="1"/>
      <c r="C107" s="17">
        <v>181.5</v>
      </c>
      <c r="D107" s="1"/>
      <c r="E107" s="17">
        <v>332</v>
      </c>
    </row>
    <row r="108" spans="1:5" ht="13.5" thickBot="1" x14ac:dyDescent="0.25">
      <c r="A108" s="2" t="s">
        <v>66</v>
      </c>
      <c r="B108" s="2"/>
      <c r="C108" s="98">
        <f>SUM(C99:C107)</f>
        <v>6280.4</v>
      </c>
      <c r="D108" s="1"/>
      <c r="E108" s="98">
        <f>SUM(E99:E107)</f>
        <v>4433.59</v>
      </c>
    </row>
    <row r="109" spans="1:5" ht="13.5" thickTop="1" x14ac:dyDescent="0.2">
      <c r="A109" s="1"/>
      <c r="B109" s="1"/>
      <c r="C109" s="1"/>
      <c r="D109" s="1"/>
      <c r="E109" s="1"/>
    </row>
    <row r="110" spans="1:5" x14ac:dyDescent="0.2">
      <c r="C110" s="1"/>
      <c r="D110" s="1"/>
      <c r="E110" s="1"/>
    </row>
    <row r="111" spans="1:5" x14ac:dyDescent="0.2">
      <c r="A111" s="2" t="s">
        <v>330</v>
      </c>
      <c r="B111" s="2"/>
      <c r="C111" s="3">
        <v>2025</v>
      </c>
      <c r="D111" s="3"/>
      <c r="E111" s="3">
        <v>2024</v>
      </c>
    </row>
    <row r="112" spans="1:5" x14ac:dyDescent="0.2">
      <c r="A112" s="1"/>
      <c r="B112" s="1"/>
      <c r="C112" s="3" t="s">
        <v>14</v>
      </c>
      <c r="D112" s="3"/>
      <c r="E112" s="3" t="s">
        <v>14</v>
      </c>
    </row>
    <row r="113" spans="1:5" x14ac:dyDescent="0.2">
      <c r="A113" s="9" t="s">
        <v>331</v>
      </c>
      <c r="B113" s="1"/>
      <c r="C113" s="17">
        <v>265</v>
      </c>
      <c r="D113" s="1"/>
      <c r="E113" s="17">
        <v>0</v>
      </c>
    </row>
    <row r="114" spans="1:5" ht="13.5" thickBot="1" x14ac:dyDescent="0.25">
      <c r="A114" s="2" t="s">
        <v>66</v>
      </c>
      <c r="B114" s="2"/>
      <c r="C114" s="98">
        <f>+SUM(C113:C113)</f>
        <v>265</v>
      </c>
      <c r="D114" s="1"/>
      <c r="E114" s="98">
        <f>+SUM(E113:E113)</f>
        <v>0</v>
      </c>
    </row>
    <row r="115" spans="1:5" ht="13.5" thickTop="1" x14ac:dyDescent="0.2">
      <c r="A115" s="1"/>
      <c r="B115" s="1"/>
      <c r="C115" s="1"/>
      <c r="D115" s="1"/>
      <c r="E115" s="17"/>
    </row>
    <row r="116" spans="1:5" x14ac:dyDescent="0.2">
      <c r="C116" s="1"/>
      <c r="D116" s="1"/>
      <c r="E116" s="1"/>
    </row>
    <row r="117" spans="1:5" x14ac:dyDescent="0.2">
      <c r="A117" s="2" t="s">
        <v>198</v>
      </c>
      <c r="B117" s="2"/>
      <c r="C117" s="3">
        <v>2025</v>
      </c>
      <c r="D117" s="3"/>
      <c r="E117" s="3">
        <v>2024</v>
      </c>
    </row>
    <row r="118" spans="1:5" x14ac:dyDescent="0.2">
      <c r="A118" s="1"/>
      <c r="B118" s="1"/>
      <c r="C118" s="3" t="s">
        <v>14</v>
      </c>
      <c r="D118" s="3"/>
      <c r="E118" s="3" t="s">
        <v>14</v>
      </c>
    </row>
    <row r="119" spans="1:5" x14ac:dyDescent="0.2">
      <c r="A119" s="1" t="s">
        <v>178</v>
      </c>
      <c r="B119" s="1"/>
      <c r="C119" s="17">
        <v>0</v>
      </c>
      <c r="D119" s="17"/>
      <c r="E119" s="17">
        <v>178.63</v>
      </c>
    </row>
    <row r="120" spans="1:5" x14ac:dyDescent="0.2">
      <c r="A120" s="9" t="s">
        <v>329</v>
      </c>
      <c r="B120" s="1"/>
      <c r="C120" s="17">
        <v>300</v>
      </c>
      <c r="D120" s="17"/>
      <c r="E120" s="17">
        <v>0</v>
      </c>
    </row>
    <row r="121" spans="1:5" x14ac:dyDescent="0.2">
      <c r="A121" s="1" t="s">
        <v>179</v>
      </c>
      <c r="B121" s="1"/>
      <c r="C121" s="17">
        <v>2143.6999999999998</v>
      </c>
      <c r="D121" s="17"/>
      <c r="E121" s="17">
        <v>2143.6999999999998</v>
      </c>
    </row>
    <row r="122" spans="1:5" ht="13.5" thickBot="1" x14ac:dyDescent="0.25">
      <c r="A122" s="2" t="s">
        <v>66</v>
      </c>
      <c r="B122" s="2"/>
      <c r="C122" s="98">
        <f>SUM(C119:C121)</f>
        <v>2443.6999999999998</v>
      </c>
      <c r="D122" s="17"/>
      <c r="E122" s="98">
        <f>SUM(E119:E121)</f>
        <v>2322.33</v>
      </c>
    </row>
    <row r="123" spans="1:5" ht="14.25" thickTop="1" thickBot="1" x14ac:dyDescent="0.25">
      <c r="A123" s="1"/>
      <c r="B123" s="1"/>
      <c r="C123" s="1"/>
      <c r="D123" s="1"/>
      <c r="E123" s="1"/>
    </row>
    <row r="124" spans="1:5" ht="13.5" thickBot="1" x14ac:dyDescent="0.25">
      <c r="C124" s="99">
        <f>C26+C34+C39+C86+C94+C108+C114+C122</f>
        <v>111452.52999999998</v>
      </c>
      <c r="D124" s="1"/>
      <c r="E124" s="1"/>
    </row>
    <row r="125" spans="1:5" x14ac:dyDescent="0.2">
      <c r="A125" s="1"/>
      <c r="B125" s="1"/>
      <c r="C125" s="17"/>
      <c r="D125" s="1"/>
      <c r="E125" s="1"/>
    </row>
    <row r="126" spans="1:5" x14ac:dyDescent="0.2">
      <c r="A126" s="1" t="s">
        <v>289</v>
      </c>
      <c r="C126" s="17">
        <f>Notes!C196+Notes!C120</f>
        <v>2100</v>
      </c>
    </row>
    <row r="128" spans="1:5" ht="13.5" thickBot="1" x14ac:dyDescent="0.25">
      <c r="A128" s="2" t="s">
        <v>290</v>
      </c>
      <c r="C128" s="98">
        <f>C124+C126</f>
        <v>113552.52999999998</v>
      </c>
    </row>
    <row r="129" spans="3:3" ht="13.5" thickTop="1" x14ac:dyDescent="0.2">
      <c r="C129" s="91">
        <f>C128-'Inc + Exp'!G27</f>
        <v>0</v>
      </c>
    </row>
  </sheetData>
  <mergeCells count="3">
    <mergeCell ref="A1:E1"/>
    <mergeCell ref="A3:E3"/>
    <mergeCell ref="A2:F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  <customProperties>
    <customPr name="OrphanNamesChecke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Index</vt:lpstr>
      <vt:lpstr>Inc + Exp</vt:lpstr>
      <vt:lpstr>Bal Sh</vt:lpstr>
      <vt:lpstr>Notes</vt:lpstr>
      <vt:lpstr>Summ In + Exp</vt:lpstr>
      <vt:lpstr>Supp WPs</vt:lpstr>
      <vt:lpstr>'Summ In + Exp'!Print_Titles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Brock</dc:creator>
  <cp:lastModifiedBy>clerk</cp:lastModifiedBy>
  <cp:lastPrinted>2023-05-24T12:40:18Z</cp:lastPrinted>
  <dcterms:created xsi:type="dcterms:W3CDTF">2017-05-04T09:02:45Z</dcterms:created>
  <dcterms:modified xsi:type="dcterms:W3CDTF">2025-04-22T12:40:41Z</dcterms:modified>
</cp:coreProperties>
</file>